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3010" windowHeight="8595"/>
  </bookViews>
  <sheets>
    <sheet name="PA" sheetId="7" r:id="rId1"/>
    <sheet name="PI Fehidro" sheetId="12" r:id="rId2"/>
    <sheet name="PI Geral" sheetId="13" r:id="rId3"/>
    <sheet name="PDCs Del CRH 190" sheetId="15" r:id="rId4"/>
    <sheet name="Operacional" sheetId="16" r:id="rId5"/>
  </sheets>
  <definedNames>
    <definedName name="_xlnm._FilterDatabase" localSheetId="0" hidden="1">PA!$A$1:$M$19</definedName>
    <definedName name="_xlnm._FilterDatabase" localSheetId="1" hidden="1">'PI Fehidro'!$A$1:$N$38</definedName>
    <definedName name="_xlnm._FilterDatabase" localSheetId="2" hidden="1">'PI Geral'!$A$1:$N$38</definedName>
    <definedName name="_xlnm.Print_Area" localSheetId="0">PA!$A$1:$M$19</definedName>
    <definedName name="_xlnm.Print_Area" localSheetId="1">'PI Fehidro'!$A$1:$N$40</definedName>
    <definedName name="_xlnm.Print_Area" localSheetId="2">'PI Geral'!$A$1:$N$40</definedName>
  </definedNames>
  <calcPr calcId="145621"/>
</workbook>
</file>

<file path=xl/calcChain.xml><?xml version="1.0" encoding="utf-8"?>
<calcChain xmlns="http://schemas.openxmlformats.org/spreadsheetml/2006/main">
  <c r="L6" i="7" l="1"/>
  <c r="K17" i="7" l="1"/>
  <c r="J17" i="7"/>
  <c r="I17" i="7"/>
  <c r="H17" i="7"/>
  <c r="L16" i="7"/>
  <c r="L2" i="7" l="1"/>
  <c r="I6" i="12" l="1"/>
  <c r="L3" i="7" l="1"/>
  <c r="L4" i="7"/>
  <c r="L5" i="7"/>
  <c r="L7" i="7"/>
  <c r="L8" i="7"/>
  <c r="L9" i="7"/>
  <c r="L10" i="7"/>
  <c r="L11" i="7"/>
  <c r="L12" i="7"/>
  <c r="L13" i="7"/>
  <c r="L14" i="7"/>
  <c r="L15" i="7"/>
  <c r="L17" i="7" l="1"/>
  <c r="D5" i="13"/>
  <c r="C5" i="12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F5" i="13"/>
  <c r="H5" i="13"/>
  <c r="D5" i="12"/>
  <c r="J26" i="12"/>
  <c r="F37" i="13" l="1"/>
  <c r="J37" i="13"/>
  <c r="H37" i="13"/>
  <c r="D37" i="13"/>
  <c r="C5" i="13"/>
  <c r="J6" i="12" l="1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7" i="12"/>
  <c r="J28" i="12"/>
  <c r="J29" i="12"/>
  <c r="J30" i="12"/>
  <c r="J31" i="12"/>
  <c r="J32" i="12"/>
  <c r="J33" i="12"/>
  <c r="J34" i="12"/>
  <c r="J35" i="12"/>
  <c r="J36" i="12"/>
  <c r="J5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6" i="13" s="1"/>
  <c r="I27" i="12"/>
  <c r="I28" i="12"/>
  <c r="I29" i="12"/>
  <c r="I30" i="12"/>
  <c r="I31" i="12"/>
  <c r="I32" i="12"/>
  <c r="I33" i="12"/>
  <c r="I34" i="12"/>
  <c r="I35" i="12"/>
  <c r="I36" i="12"/>
  <c r="I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5" i="12"/>
  <c r="G6" i="12"/>
  <c r="G7" i="12"/>
  <c r="G7" i="13" s="1"/>
  <c r="G8" i="12"/>
  <c r="G9" i="12"/>
  <c r="G10" i="12"/>
  <c r="G10" i="13" s="1"/>
  <c r="G11" i="12"/>
  <c r="G11" i="13" s="1"/>
  <c r="G12" i="12"/>
  <c r="G13" i="12"/>
  <c r="G13" i="13" s="1"/>
  <c r="G14" i="12"/>
  <c r="G14" i="13" s="1"/>
  <c r="G15" i="12"/>
  <c r="G15" i="13" s="1"/>
  <c r="G16" i="12"/>
  <c r="G16" i="13" s="1"/>
  <c r="G17" i="12"/>
  <c r="G17" i="13" s="1"/>
  <c r="G18" i="12"/>
  <c r="G18" i="13" s="1"/>
  <c r="G19" i="12"/>
  <c r="G19" i="13" s="1"/>
  <c r="G20" i="12"/>
  <c r="G21" i="12"/>
  <c r="G21" i="13" s="1"/>
  <c r="G22" i="12"/>
  <c r="G23" i="12"/>
  <c r="G23" i="13" s="1"/>
  <c r="G24" i="12"/>
  <c r="G24" i="13" s="1"/>
  <c r="G25" i="12"/>
  <c r="G25" i="13" s="1"/>
  <c r="G26" i="12"/>
  <c r="G26" i="13" s="1"/>
  <c r="G27" i="12"/>
  <c r="G27" i="13" s="1"/>
  <c r="G28" i="12"/>
  <c r="G28" i="13" s="1"/>
  <c r="G29" i="12"/>
  <c r="G29" i="13" s="1"/>
  <c r="G30" i="12"/>
  <c r="G30" i="13" s="1"/>
  <c r="G31" i="12"/>
  <c r="G31" i="13" s="1"/>
  <c r="G32" i="12"/>
  <c r="G32" i="13" s="1"/>
  <c r="G33" i="12"/>
  <c r="G33" i="13" s="1"/>
  <c r="G34" i="12"/>
  <c r="G35" i="12"/>
  <c r="G35" i="13" s="1"/>
  <c r="G36" i="12"/>
  <c r="G36" i="13" s="1"/>
  <c r="G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5" i="12"/>
  <c r="E5" i="12"/>
  <c r="C13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C6" i="12"/>
  <c r="C7" i="12"/>
  <c r="C8" i="12"/>
  <c r="C9" i="12"/>
  <c r="C10" i="12"/>
  <c r="C11" i="12"/>
  <c r="C12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G8" i="13" l="1"/>
  <c r="G6" i="13"/>
  <c r="I31" i="13"/>
  <c r="G9" i="13"/>
  <c r="I33" i="13"/>
  <c r="I32" i="13"/>
  <c r="I30" i="13"/>
  <c r="I35" i="13"/>
  <c r="I29" i="13"/>
  <c r="I28" i="13"/>
  <c r="I36" i="13"/>
  <c r="I27" i="13"/>
  <c r="I34" i="13"/>
  <c r="I6" i="13"/>
  <c r="G22" i="13"/>
  <c r="I13" i="13"/>
  <c r="I21" i="13"/>
  <c r="I20" i="13"/>
  <c r="I12" i="13"/>
  <c r="K15" i="12"/>
  <c r="G12" i="13"/>
  <c r="K21" i="12"/>
  <c r="K29" i="12"/>
  <c r="G20" i="13"/>
  <c r="G34" i="13"/>
  <c r="E36" i="13"/>
  <c r="E28" i="13"/>
  <c r="E20" i="13"/>
  <c r="E12" i="13"/>
  <c r="E33" i="13"/>
  <c r="E25" i="13"/>
  <c r="E17" i="13"/>
  <c r="E9" i="13"/>
  <c r="I25" i="13"/>
  <c r="I17" i="13"/>
  <c r="I9" i="13"/>
  <c r="I18" i="13"/>
  <c r="I10" i="13"/>
  <c r="E31" i="13"/>
  <c r="E23" i="13"/>
  <c r="E15" i="13"/>
  <c r="E7" i="13"/>
  <c r="I23" i="13"/>
  <c r="I15" i="13"/>
  <c r="I7" i="13"/>
  <c r="K36" i="12"/>
  <c r="K28" i="12"/>
  <c r="K20" i="12"/>
  <c r="E35" i="13"/>
  <c r="E27" i="13"/>
  <c r="E19" i="13"/>
  <c r="E11" i="13"/>
  <c r="I19" i="13"/>
  <c r="I11" i="13"/>
  <c r="E34" i="13"/>
  <c r="E26" i="13"/>
  <c r="E18" i="13"/>
  <c r="E10" i="13"/>
  <c r="E32" i="13"/>
  <c r="E24" i="13"/>
  <c r="E16" i="13"/>
  <c r="E8" i="13"/>
  <c r="I24" i="13"/>
  <c r="I16" i="13"/>
  <c r="I8" i="13"/>
  <c r="E30" i="13"/>
  <c r="E22" i="13"/>
  <c r="E14" i="13"/>
  <c r="E6" i="13"/>
  <c r="I22" i="13"/>
  <c r="I14" i="13"/>
  <c r="E29" i="13"/>
  <c r="E21" i="13"/>
  <c r="E13" i="13"/>
  <c r="K25" i="12"/>
  <c r="K23" i="12"/>
  <c r="K32" i="12"/>
  <c r="K24" i="12"/>
  <c r="K16" i="12"/>
  <c r="K30" i="12"/>
  <c r="K22" i="12"/>
  <c r="K14" i="12"/>
  <c r="K34" i="12"/>
  <c r="C26" i="13"/>
  <c r="K18" i="12"/>
  <c r="C9" i="13"/>
  <c r="K27" i="12"/>
  <c r="C33" i="13"/>
  <c r="C17" i="13"/>
  <c r="K19" i="12"/>
  <c r="K35" i="12"/>
  <c r="K31" i="12"/>
  <c r="C6" i="13"/>
  <c r="C10" i="13"/>
  <c r="C7" i="13"/>
  <c r="C8" i="13"/>
  <c r="C13" i="13"/>
  <c r="C11" i="13"/>
  <c r="C12" i="13"/>
  <c r="C29" i="13"/>
  <c r="C21" i="13"/>
  <c r="C36" i="13"/>
  <c r="C28" i="13"/>
  <c r="C20" i="13"/>
  <c r="C35" i="13"/>
  <c r="C27" i="13"/>
  <c r="C19" i="13"/>
  <c r="C34" i="13"/>
  <c r="C18" i="13"/>
  <c r="C25" i="13"/>
  <c r="C32" i="13"/>
  <c r="C24" i="13"/>
  <c r="C16" i="13"/>
  <c r="C31" i="13"/>
  <c r="C23" i="13"/>
  <c r="C15" i="13"/>
  <c r="C30" i="13"/>
  <c r="C22" i="13"/>
  <c r="C14" i="13"/>
  <c r="K26" i="12"/>
  <c r="K17" i="12"/>
  <c r="K6" i="12"/>
  <c r="K5" i="12"/>
  <c r="J37" i="12"/>
  <c r="C37" i="12"/>
  <c r="K13" i="12"/>
  <c r="K12" i="12"/>
  <c r="K33" i="12"/>
  <c r="K10" i="12"/>
  <c r="L36" i="12"/>
  <c r="L5" i="12"/>
  <c r="K9" i="12"/>
  <c r="K11" i="12"/>
  <c r="K8" i="12"/>
  <c r="K7" i="12"/>
  <c r="K27" i="13" l="1"/>
  <c r="K35" i="13"/>
  <c r="K23" i="13"/>
  <c r="K31" i="13"/>
  <c r="K18" i="13"/>
  <c r="K21" i="13"/>
  <c r="K15" i="13"/>
  <c r="K34" i="13"/>
  <c r="K25" i="13"/>
  <c r="K36" i="13"/>
  <c r="K30" i="13"/>
  <c r="K6" i="13"/>
  <c r="C37" i="13"/>
  <c r="K22" i="13"/>
  <c r="K10" i="13"/>
  <c r="K9" i="13"/>
  <c r="K13" i="13"/>
  <c r="K24" i="13"/>
  <c r="K20" i="13"/>
  <c r="K14" i="13"/>
  <c r="K32" i="13"/>
  <c r="K28" i="13"/>
  <c r="K29" i="13"/>
  <c r="K26" i="13"/>
  <c r="K19" i="13"/>
  <c r="K12" i="13"/>
  <c r="K11" i="13"/>
  <c r="K16" i="13"/>
  <c r="K17" i="13"/>
  <c r="K8" i="13"/>
  <c r="K33" i="13"/>
  <c r="K7" i="13"/>
  <c r="G37" i="12" l="1"/>
  <c r="I5" i="13"/>
  <c r="I37" i="13" s="1"/>
  <c r="G5" i="13"/>
  <c r="G37" i="13" s="1"/>
  <c r="I37" i="12"/>
  <c r="H37" i="12"/>
  <c r="F37" i="12"/>
  <c r="L14" i="12" l="1"/>
  <c r="L19" i="12"/>
  <c r="L27" i="12"/>
  <c r="L11" i="12"/>
  <c r="L8" i="12"/>
  <c r="L22" i="12"/>
  <c r="L16" i="12"/>
  <c r="L31" i="12"/>
  <c r="L33" i="12"/>
  <c r="L34" i="12"/>
  <c r="L9" i="12"/>
  <c r="L29" i="12"/>
  <c r="L31" i="13"/>
  <c r="L13" i="12"/>
  <c r="L28" i="12"/>
  <c r="L26" i="12"/>
  <c r="L17" i="12"/>
  <c r="L15" i="12"/>
  <c r="L24" i="12"/>
  <c r="L18" i="12"/>
  <c r="L6" i="12"/>
  <c r="L21" i="12"/>
  <c r="L25" i="12"/>
  <c r="L23" i="12"/>
  <c r="L20" i="12"/>
  <c r="L7" i="12"/>
  <c r="L32" i="12"/>
  <c r="L30" i="12"/>
  <c r="L10" i="12"/>
  <c r="L12" i="12"/>
  <c r="L25" i="13" l="1"/>
  <c r="L11" i="13"/>
  <c r="L22" i="13"/>
  <c r="L23" i="13"/>
  <c r="L24" i="13"/>
  <c r="L33" i="13"/>
  <c r="L32" i="13"/>
  <c r="L18" i="13"/>
  <c r="L13" i="13"/>
  <c r="L8" i="13"/>
  <c r="L17" i="13"/>
  <c r="L27" i="13"/>
  <c r="L26" i="13"/>
  <c r="L10" i="13"/>
  <c r="L20" i="13"/>
  <c r="L19" i="13"/>
  <c r="L6" i="13" l="1"/>
  <c r="L14" i="13"/>
  <c r="L29" i="13"/>
  <c r="L12" i="13"/>
  <c r="L28" i="13"/>
  <c r="L15" i="13"/>
  <c r="L16" i="13"/>
  <c r="L30" i="13"/>
  <c r="L9" i="13"/>
  <c r="L21" i="13"/>
  <c r="L7" i="13"/>
  <c r="D37" i="12"/>
  <c r="L35" i="12"/>
  <c r="L37" i="12" l="1"/>
  <c r="L35" i="13" l="1"/>
  <c r="L34" i="13"/>
  <c r="E37" i="12"/>
  <c r="K37" i="12"/>
  <c r="K38" i="12" s="1"/>
  <c r="E5" i="13"/>
  <c r="M5" i="12" l="1"/>
  <c r="M36" i="12"/>
  <c r="M26" i="12"/>
  <c r="M18" i="12"/>
  <c r="M23" i="12"/>
  <c r="M34" i="12"/>
  <c r="M25" i="12"/>
  <c r="M29" i="12"/>
  <c r="M31" i="12"/>
  <c r="M19" i="12"/>
  <c r="M16" i="12"/>
  <c r="M11" i="12"/>
  <c r="M28" i="12"/>
  <c r="M20" i="12"/>
  <c r="M21" i="12"/>
  <c r="M32" i="12"/>
  <c r="M12" i="12"/>
  <c r="M13" i="12"/>
  <c r="M24" i="12"/>
  <c r="M22" i="12"/>
  <c r="M10" i="12"/>
  <c r="M9" i="12"/>
  <c r="M6" i="12"/>
  <c r="M17" i="12"/>
  <c r="M8" i="12"/>
  <c r="M27" i="12"/>
  <c r="M7" i="12"/>
  <c r="M14" i="12"/>
  <c r="M30" i="12"/>
  <c r="M33" i="12"/>
  <c r="M15" i="12"/>
  <c r="M35" i="12"/>
  <c r="K5" i="13"/>
  <c r="E37" i="13"/>
  <c r="L5" i="13"/>
  <c r="L37" i="13" s="1"/>
  <c r="L36" i="13"/>
  <c r="K37" i="13" l="1"/>
  <c r="K38" i="13" s="1"/>
  <c r="C38" i="13"/>
  <c r="M31" i="13" l="1"/>
  <c r="M19" i="13"/>
  <c r="M20" i="13"/>
  <c r="M26" i="13"/>
  <c r="M11" i="13"/>
  <c r="M24" i="13"/>
  <c r="M13" i="13"/>
  <c r="M27" i="13"/>
  <c r="M25" i="13"/>
  <c r="M23" i="13"/>
  <c r="M18" i="13"/>
  <c r="M17" i="13"/>
  <c r="M32" i="13"/>
  <c r="M22" i="13"/>
  <c r="M10" i="13"/>
  <c r="M33" i="13"/>
  <c r="M8" i="13"/>
  <c r="M21" i="13"/>
  <c r="M30" i="13"/>
  <c r="M16" i="13"/>
  <c r="M15" i="13"/>
  <c r="M28" i="13"/>
  <c r="M12" i="13"/>
  <c r="M29" i="13"/>
  <c r="M7" i="13"/>
  <c r="M9" i="13"/>
  <c r="M14" i="13"/>
  <c r="M6" i="13"/>
  <c r="M34" i="13"/>
  <c r="M35" i="13"/>
  <c r="M5" i="13"/>
  <c r="N18" i="12"/>
  <c r="N25" i="12"/>
  <c r="N23" i="12"/>
  <c r="N31" i="12"/>
  <c r="N34" i="12"/>
  <c r="N5" i="12"/>
  <c r="N12" i="12"/>
  <c r="N28" i="12"/>
  <c r="N22" i="13" l="1"/>
  <c r="N17" i="13"/>
  <c r="N30" i="13"/>
  <c r="N5" i="13"/>
  <c r="N12" i="13"/>
  <c r="N24" i="13"/>
  <c r="N27" i="13"/>
  <c r="N33" i="13"/>
</calcChain>
</file>

<file path=xl/sharedStrings.xml><?xml version="1.0" encoding="utf-8"?>
<sst xmlns="http://schemas.openxmlformats.org/spreadsheetml/2006/main" count="521" uniqueCount="249">
  <si>
    <t xml:space="preserve">FEHIDRO </t>
  </si>
  <si>
    <t>Outras Fontes</t>
  </si>
  <si>
    <t>PDC 1 - BRH</t>
  </si>
  <si>
    <t>PDC 2 - GRH</t>
  </si>
  <si>
    <t>PDC 3 - MRQ</t>
  </si>
  <si>
    <t>PDC 4 - PCA</t>
  </si>
  <si>
    <t>PDC 5 - GDA</t>
  </si>
  <si>
    <t>PDC 6 - ARH</t>
  </si>
  <si>
    <t>PDC 7 - EHE</t>
  </si>
  <si>
    <t>PDC 8 - CCS</t>
  </si>
  <si>
    <t>1.1</t>
  </si>
  <si>
    <t>1.2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</si>
  <si>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</si>
  <si>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</si>
  <si>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</si>
  <si>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</si>
  <si>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</si>
  <si>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</si>
  <si>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</si>
  <si>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</si>
  <si>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</si>
  <si>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</si>
  <si>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</si>
  <si>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</si>
  <si>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</si>
  <si>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</si>
  <si>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4.1</t>
  </si>
  <si>
    <t>4.2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</si>
  <si>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</si>
  <si>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</si>
  <si>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</si>
  <si>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</si>
  <si>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</si>
  <si>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</si>
  <si>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</si>
  <si>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</si>
  <si>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</si>
  <si>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</si>
  <si>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</si>
  <si>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</si>
  <si>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PDC</t>
  </si>
  <si>
    <t>sub-PDC</t>
  </si>
  <si>
    <t>1.3</t>
  </si>
  <si>
    <t>Ação</t>
  </si>
  <si>
    <t>TOTAL PREVISTO / ANO (R$ mil)</t>
  </si>
  <si>
    <t>TOTAL PREVISTO / QUADRIÊNIO (R$ mil)</t>
  </si>
  <si>
    <t>% por subPDC no Quadriênio</t>
  </si>
  <si>
    <t>% por PDC no Quadriênio</t>
  </si>
  <si>
    <t>Total no Quadriênio / subPDC
(%)</t>
  </si>
  <si>
    <t>Total no Quadriênio / PDC
(%)</t>
  </si>
  <si>
    <t>subPDC</t>
  </si>
  <si>
    <t>Abrangência do subPDC</t>
  </si>
  <si>
    <t>PDC 1 - Bases Técnicas em Recursos Hídricos (BRH)</t>
  </si>
  <si>
    <t>1.1 - Bases e Sistemas de Informação</t>
  </si>
  <si>
    <t>Bases de dados e sistemas de informações em recursos hídricos</t>
  </si>
  <si>
    <t>1.2 - Apoio ao planejamento</t>
  </si>
  <si>
    <t>Apoio ao planejamento e gestão de recursos hídricos</t>
  </si>
  <si>
    <t>1.3 - Enquadramento</t>
  </si>
  <si>
    <t>Enquadramento dos corpos de água em classes, segundo os usos preponderantes da água</t>
  </si>
  <si>
    <t>1.4 - Monitoramento</t>
  </si>
  <si>
    <t>Redes de monitoramento</t>
  </si>
  <si>
    <t>1.5 - Disponibilidade</t>
  </si>
  <si>
    <t>Disponibilidade Hídrica</t>
  </si>
  <si>
    <t>1.6 - Legislação</t>
  </si>
  <si>
    <t>Legislação</t>
  </si>
  <si>
    <t>1.7 - Fontes de poluição</t>
  </si>
  <si>
    <t>Fontes de poluição das águas</t>
  </si>
  <si>
    <t>PDC 2 - Gerenciamento dos Recursos Hídricos (GRH)</t>
  </si>
  <si>
    <t>2.1 - PRH e RS</t>
  </si>
  <si>
    <t>Planos de Recursos Hídricos e Relatórios de Situação</t>
  </si>
  <si>
    <t>2.2 - Outorga</t>
  </si>
  <si>
    <t>Outorga de direitos de uso dos recursos hídricos</t>
  </si>
  <si>
    <t>2.3 - Cobrança</t>
  </si>
  <si>
    <t>Cobrança pelo uso dos recursos hídricos</t>
  </si>
  <si>
    <t>2.4 - Enquadramento</t>
  </si>
  <si>
    <t>Implementação do enquadramento dos corpos de água em classes, segundo os usos preponderantes da água</t>
  </si>
  <si>
    <t>2.5 - Gestão integrada</t>
  </si>
  <si>
    <t>Articulação e cooperação para a gestão integrada dos recursos hídricos</t>
  </si>
  <si>
    <t>2.6</t>
  </si>
  <si>
    <t>2.6 - Infraestrutura do CORHI</t>
  </si>
  <si>
    <t>Apoio à infraestrutura dos órgãos do CORHI</t>
  </si>
  <si>
    <t>PDC 3 - Melhoria e Recuperação da Qualidade das Águas (MRQ)</t>
  </si>
  <si>
    <t>3.1 - Sist. esgotamento</t>
  </si>
  <si>
    <t>Sistema de esgotamento sanitário</t>
  </si>
  <si>
    <t>3.2 - Sist. de resíduos</t>
  </si>
  <si>
    <t>Sistema de resíduos sólidos</t>
  </si>
  <si>
    <t>3.3 - Sist. de drenagem</t>
  </si>
  <si>
    <t>Sistema de drenagem de águas pluviais</t>
  </si>
  <si>
    <t>3.4 - Prevenção de erosão</t>
  </si>
  <si>
    <t>Prevenção e controle de processos erosivos</t>
  </si>
  <si>
    <t>3.5 - Intervenções</t>
  </si>
  <si>
    <t>Intervenções em corpos d´água</t>
  </si>
  <si>
    <t>PDC 4 - Proteção dos corpos d'água (PCA)</t>
  </si>
  <si>
    <t>4.1 - Proteção de mananciais</t>
  </si>
  <si>
    <t>Proteção e conservação de mananciais</t>
  </si>
  <si>
    <t>4.2 - Cobertura vegetal</t>
  </si>
  <si>
    <t>Recomposição da vegetação ciliar e da cobertura vegetal</t>
  </si>
  <si>
    <t>PDC 5 - Gestão da demanda de água (GDA)</t>
  </si>
  <si>
    <t>5.1 - Controle de perdas</t>
  </si>
  <si>
    <t>Controle de perdas em sistemas de abastecimento de água</t>
  </si>
  <si>
    <t>5.2 - Uso racional</t>
  </si>
  <si>
    <t>Racionalização do uso da água</t>
  </si>
  <si>
    <t>5.3 - Reuso</t>
  </si>
  <si>
    <t>Reuso da água</t>
  </si>
  <si>
    <t>PDC 6 - Aproveitamento dos Recursos Hídricos (ARH)</t>
  </si>
  <si>
    <t>6.1 - Usos múltiplos</t>
  </si>
  <si>
    <t>Aproveitamento múltiplo e controle dos recursos hídricos</t>
  </si>
  <si>
    <t>6.2 - Segurança hídrica</t>
  </si>
  <si>
    <t>Segurança hídrica das populações e dessedentação animal</t>
  </si>
  <si>
    <t>6.3 Aprveitamento regional</t>
  </si>
  <si>
    <t>Aproveitamento de recursos hídricos de interesse regional</t>
  </si>
  <si>
    <t>PDC 7 - Eventos Hidrológicos Extremos (EHE)</t>
  </si>
  <si>
    <t>7.1 - Monitoramento de EHE</t>
  </si>
  <si>
    <t>Monitoramento de eventos extremos e sistemas de suporte a decisão</t>
  </si>
  <si>
    <t>7.2 - Mitigação de inundações</t>
  </si>
  <si>
    <t>Ações estruturais para mitigação de inundações e alagamentos</t>
  </si>
  <si>
    <t>7.3 - Mitigação de estiagem</t>
  </si>
  <si>
    <t>Ações estruturais para mitigação de estiagem</t>
  </si>
  <si>
    <t>PDC 8 - Capacitação e comunicação social (CCS)</t>
  </si>
  <si>
    <t>8.1 - Capacitação técnica</t>
  </si>
  <si>
    <t>Capacitação técnica relacionada ao planejamento e gestão de recursos hídricos</t>
  </si>
  <si>
    <t>8.2 - Educ. ambiental</t>
  </si>
  <si>
    <t>Educação ambiental vinculada às ações dos planos de recursos hídricos</t>
  </si>
  <si>
    <t>8.3 - Comunicação</t>
  </si>
  <si>
    <t>Comunicação social e difusão de informações relacionadas à gestão de recursos hídricos</t>
  </si>
  <si>
    <t>ESTIMADO PARA INDICAÇÃO (R$ )</t>
  </si>
  <si>
    <t>Total Quadriênio
Cobrança
(R$)</t>
  </si>
  <si>
    <t>Total Quadriênio
Compensação
(R$)</t>
  </si>
  <si>
    <t>ESTIMADO PARA INDICAÇÃO (R$)</t>
  </si>
  <si>
    <t>Total Quadriênio
FEHIDRO
(R$)</t>
  </si>
  <si>
    <t>Total Quadriênio
Outras Fontes
(R$)</t>
  </si>
  <si>
    <t>CFURH</t>
  </si>
  <si>
    <t>Cobrança Estadual</t>
  </si>
  <si>
    <t>Meta</t>
  </si>
  <si>
    <t>Fonte</t>
  </si>
  <si>
    <t>Área de abrangência da ação</t>
  </si>
  <si>
    <t>6.3 - Aproveitamento regional</t>
  </si>
  <si>
    <t>Inicia em 2020</t>
  </si>
  <si>
    <t>Sim</t>
  </si>
  <si>
    <t>Inicia em 2021</t>
  </si>
  <si>
    <t>Não</t>
  </si>
  <si>
    <t>Inicia em 2022</t>
  </si>
  <si>
    <t>Inicia em 2023</t>
  </si>
  <si>
    <t>Bairro</t>
  </si>
  <si>
    <t>Rua/Avenida</t>
  </si>
  <si>
    <t>Município</t>
  </si>
  <si>
    <t>Bacia</t>
  </si>
  <si>
    <t>Sub-bacia</t>
  </si>
  <si>
    <t>UGRHi</t>
  </si>
  <si>
    <t>Corpo hídrico</t>
  </si>
  <si>
    <t>TOTAL PREVISTO / ANO (R$)</t>
  </si>
  <si>
    <t>TOTAL PREVISTO / QUADRIÊNIO (R$)</t>
  </si>
  <si>
    <t>subPDC (2)</t>
  </si>
  <si>
    <t>subPDC (3)</t>
  </si>
  <si>
    <t>Outra</t>
  </si>
  <si>
    <t xml:space="preserve">Programa de Investimentos - FEHIDRO </t>
  </si>
  <si>
    <t>Programa de Investimentos - Totais</t>
  </si>
  <si>
    <t>Recursos financeiros (R$)  - 2020</t>
  </si>
  <si>
    <t>Recursos financeiros (R$)  - 2021</t>
  </si>
  <si>
    <t>Recursos financeiros (R$)  - 2022</t>
  </si>
  <si>
    <t>Recursos financeiros (R$)  - 2023</t>
  </si>
  <si>
    <t>Recursos financeiros (R$)  - TOTAL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</si>
  <si>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</si>
  <si>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Elaboração e disponibilização de estudos, levantamentos ou diagnósticos cujo produto subsidie o planejamento e a gestão de recursos hídricos.</t>
  </si>
  <si>
    <t>Elaboração de estudos de fundamentação para proposta de enquadramento dos corpos de água em classes, segundo os usos preponderantes da água</t>
  </si>
  <si>
    <t>Planejamento, implantação, operação, manutenção, modernização ou ampliação das redes de qualidade e quantidade das águas, assim como o monitoramento dos usos outorgados e a disponibilizacao de dados e informacoes.</t>
  </si>
  <si>
    <t>Elaboração e disponibilização de estudos, diagnósticos e levantamentos, visando a garantia da segurança hídrica para atendimento aos usos multiplos da água e mitigação de conflitos em áreas críticas.</t>
  </si>
  <si>
    <t>Estudos e ações com vistas à proposição ou atualização da legislação afeta aos recursos hídricos e de diretrizes para o disciplinamento do uso e ocupação do solo, incluindo o zoneamento de áreas inundáveis.</t>
  </si>
  <si>
    <t>Estudos, diagnósticos, levantamentos ou cadastros de fontes pontuais ou difusas de poluição das águas, em áreas urbanas ou rurais.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</si>
  <si>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</si>
  <si>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Aprimoramento dos procedimentos e ações com vistas a garantir o controle dos usos da água.</t>
  </si>
  <si>
    <t>Implementação e acompanhamento da cobrança pelo uso dos recursos hídricos.</t>
  </si>
  <si>
    <t>Implementação do programa de efetivação do enquadramento dos corpos de água em classes e avaliação do programa.</t>
  </si>
  <si>
    <t>Efetivação da articulação e da cooperação entre Estados, Municípios, União, setores usuários de água e entidades de ensino e pesquisa, com vistas ao planejamento e gestão integrada dos recursos hídricos.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</si>
  <si>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</si>
  <si>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Projetos (básicos e/ou executivos) e obras de sistemas de esgotamento sanitário, em áreas urbanas ou rurais, bem como de tratamento de resíduos sólidos e líquidos provenientes de ETE ou de ETA.</t>
  </si>
  <si>
    <t>Projetos (básicos e/ou executivos) e obras de sistemas de coleta, tratamento e disposição final ou outras ações de manejo de resíduos sólidos, nos casos em que há comprometimento dos recursos hídricos.</t>
  </si>
  <si>
    <t>Projetos (básicos e/ou executivos)  e obras de sistemas urbanos de drenagem de águas pluviais e ações com vistas a promover a contenção da poluição difusa.</t>
  </si>
  <si>
    <t>Projetos (básicos e/ou executivos), obras e ações de prevenção e controle da erosão do solo ou do assoreamento dos corpos d’água, em áreas urbanas ou rurais, visando manutenção ou melhoria da qualidade das águas.</t>
  </si>
  <si>
    <t>Projetos (básicos e/ou executivos), obras e ações visando a melhoria ou recuperação da qualidade das águas, mediante intervenções diretas nos corpos hidricos.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</si>
  <si>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</si>
  <si>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Projetos (básicos e/ou executivos), serviços e ações de recomposição da cobertura vegetal e incentivo às boas práticas, com destaque para a vegetação ciliar e a proteção de nascentes.</t>
  </si>
  <si>
    <t>Projetos (básicos e/ou executivos), obras e serviços para o controle de perdas nos sistemas de abastecimento dos diferentes setores usuários de água, com ênfase nas redes públicas de abastecimento.</t>
  </si>
  <si>
    <t>Projetos (básicos e/ou executivos), obras e serviços com vistas à parametrização e à racionalização do uso da água e à redução do consumo, nos diferentes setores usuários.</t>
  </si>
  <si>
    <t>Projetos (básicos e/ou executivos), obras e serviços  com vistas ao reuso da água nos setores industrial, comercial, de serviços e de produção agropecuária, dentre outros.</t>
  </si>
  <si>
    <t>Projetos (básicos e/ou executivos) e obras com vistas ao aproveitamento múltiplo e controle dos recursos hídricos, com incentivo à gestão compartilhada e ao rateio de custos entre os setores usuários.</t>
  </si>
  <si>
    <t>Projetos (básicos e/ou executivos) e obras com vistas a garantir a oferta de água para o abastecimento das populações urbanas e rurais e a dessedentação animal.</t>
  </si>
  <si>
    <t>Projetos (básicos e/ou executivos) e obras hidráulicas com vistas à implementação de empreendimentos voltados ao desenvolvimento regional.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</si>
  <si>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</si>
  <si>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Projetos (básicos e/ou executivos), serviços e obras hidráulicas para contenção de inundações ou alagamentos ou para regularização de descargas.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</si>
  <si>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</si>
  <si>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 xml:space="preserve">Treinamento e capacitação técnica em temas relacionados ao planejamento e gestão dos recursos hídricos, incluindo parcerias com instituições especializadas.
</t>
  </si>
  <si>
    <t xml:space="preserve">Atividades educativas vinculadas às ações previstas nos PDC priorizados, para o envolvimento da sociedade na implementação dos planos de recursos hídricos.
</t>
  </si>
  <si>
    <t>Ações de comunicação social e difusão de informações diretamente relacionadas à gestão de recursos hídricos.</t>
  </si>
  <si>
    <t>PDC 
cód</t>
  </si>
  <si>
    <t>Sociedade civil</t>
  </si>
  <si>
    <t>Estado</t>
  </si>
  <si>
    <t>Executor 
da Ação (segmento)</t>
  </si>
  <si>
    <t>Região hidrográfica</t>
  </si>
  <si>
    <t>Aquífero</t>
  </si>
  <si>
    <t>Executor da Ação 
(nome da entidade ou órgão)</t>
  </si>
  <si>
    <t>Prioritário</t>
  </si>
  <si>
    <t>Não prioritário</t>
  </si>
  <si>
    <t>PDC 1 e 2</t>
  </si>
  <si>
    <t>Prioridade de execução cf. art. 2 delib. CRH 188/16</t>
  </si>
  <si>
    <t>A definir</t>
  </si>
  <si>
    <t>DAEE</t>
  </si>
  <si>
    <t>Revisão do Plano da Bacia Hidrográfica</t>
  </si>
  <si>
    <t>1 projeto para UGRHI</t>
  </si>
  <si>
    <t>Elaboração de Plano Diretor de Educação Ambiental do CBH TB</t>
  </si>
  <si>
    <t>Programa de Reflorestamento e Arborização</t>
  </si>
  <si>
    <t>Redução de perdas de água</t>
  </si>
  <si>
    <t>Controle de cheias</t>
  </si>
  <si>
    <t>Formação continuada em recursos hídricos</t>
  </si>
  <si>
    <t>Programa Uso Racional da Água</t>
  </si>
  <si>
    <t>T O T A L</t>
  </si>
  <si>
    <t>Identificação de novos usos e usuários de recursos hídricos</t>
  </si>
  <si>
    <t>Atualização dos usos e usuários em 1 sub bacia hidrográfica crítica</t>
  </si>
  <si>
    <t>Usos públicos de recursos hídricos</t>
  </si>
  <si>
    <t>Desenvolvimento e instalação da 1 Sala de Situação dos recursos hídricos na UGRHI</t>
  </si>
  <si>
    <t>Elaboração de 4 Planos Municipais de controle e redução de perdas</t>
  </si>
  <si>
    <t>Execução de 4 obras e/ou serviços de microdrenagem urbana</t>
  </si>
  <si>
    <t>Rede de abastecimento de água / Setorização de redes de abastecimento</t>
  </si>
  <si>
    <t>Execução de 8 serviços técnicos de manutenção e/ou substituição de dispositivos para o controle e redução de perdas de águas</t>
  </si>
  <si>
    <t>Execução de 2 obras e/ou serviços para mitigação de inundações e alagamentos</t>
  </si>
  <si>
    <t>Realização de 8 programas municipais pelo uso racional da água</t>
  </si>
  <si>
    <t>1 Plano regional</t>
  </si>
  <si>
    <t>a definir</t>
  </si>
  <si>
    <t>Atualização Cadastral de 4 sistemas de abastecimento com a regularização das outorgas</t>
  </si>
  <si>
    <t>4 projetos executivos e 4 obras em Sistemas de Esgotamento Sanitário</t>
  </si>
  <si>
    <t>4 instalações e/ou ampliações de dispositivos para disposição final de resíduos sólidos e outras obras identificadas no Plano de Resíduos</t>
  </si>
  <si>
    <t>4 serviços de recomposição ciliar e ou cobertura vegetal (áreas indicadas no Plano Diretor de Recomposição Florestal)</t>
  </si>
  <si>
    <t>Execução de 4 obras e/ou serviços de setorização de rede de abastecimento (macromedição, substituição, redução pressão, equipamentos, etc)</t>
  </si>
  <si>
    <t>Realização de 1 oficina de capacitação ref. aos instrumentos de Gestão da Política Estadual de Recursos Hídricos</t>
  </si>
  <si>
    <t>Sistema de Informações do CBH TB</t>
  </si>
  <si>
    <t>Controle e redução de perdas nos Sistemas de Abastecimento</t>
  </si>
  <si>
    <t xml:space="preserve">Interceptação, afastamento e tratamento de esgotos </t>
  </si>
  <si>
    <t>Aterro sanitário e/ou estação de transbordo e outras ações relacionadas</t>
  </si>
  <si>
    <t>Ação disponível para: Dobrada, Jaci, Marapoama, Potirendaba e Sales</t>
  </si>
  <si>
    <t>Ação disponível para: Bady Bassitt, Bauru, Borborema, Elisiário, Itápolis, Marapoama e Taquaritinga</t>
  </si>
  <si>
    <t>Ação "preferencialmente" para:  Cafelândia, Guarantã e Pirajuí</t>
  </si>
  <si>
    <t>Ação "preferencialmente" para Municípios com IQR inadequado: Itápolis e Pirajuí</t>
  </si>
  <si>
    <t>Ação disponível para Municípios que possuem Planos de controle e redução de perdas: Bady Bassitt, Borborema, Cafelândia, Elisiário, Guaiçara, Guarantã, Itajobi, Itápolis, Mendonça, Nova Aliança, Pirajuí, Reginópolis, Sabino, Taquaritinga e Urupês.</t>
  </si>
  <si>
    <t>PDC 2 - MRQ</t>
  </si>
  <si>
    <t>PDC 3 - PCA</t>
  </si>
  <si>
    <t>PDC 4 - GDA</t>
  </si>
  <si>
    <t>PDC 5 - ARH</t>
  </si>
  <si>
    <t>PDC 6 - EHE</t>
  </si>
  <si>
    <t>PDC 7 - CCS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</si>
</sst>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9"/>
      <color theme="1"/>
      <name val="Arial"/>
      <family val="2"/>
    </font>
    <font>
      <sz val="10"/>
      <color theme="3" tint="0.39997558519241921"/>
      <name val="Calibri Light"/>
      <family val="2"/>
    </font>
    <font>
      <b/>
      <sz val="8"/>
      <color theme="1"/>
      <name val="Calibri Light"/>
      <family val="2"/>
    </font>
    <font>
      <sz val="8"/>
      <name val="Calibri Light"/>
      <family val="2"/>
    </font>
    <font>
      <sz val="8"/>
      <color theme="0" tint="-0.34998626667073579"/>
      <name val="Calibri Light"/>
      <family val="2"/>
    </font>
    <font>
      <sz val="8"/>
      <color theme="1"/>
      <name val="Calibri Light"/>
      <family val="2"/>
    </font>
    <font>
      <b/>
      <sz val="8"/>
      <name val="Calibri Light"/>
      <family val="2"/>
    </font>
    <font>
      <sz val="8"/>
      <color rgb="FF000000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BD64F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19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3" fillId="0" borderId="3" xfId="0" applyFont="1" applyFill="1" applyBorder="1" applyAlignment="1" applyProtection="1">
      <alignment vertical="center"/>
      <protection locked="0"/>
    </xf>
    <xf numFmtId="0" fontId="12" fillId="0" borderId="3" xfId="0" applyFont="1" applyFill="1" applyBorder="1" applyAlignment="1" applyProtection="1">
      <alignment horizontal="left" vertical="top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left" vertical="top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centerContinuous" vertical="center" wrapTex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Continuous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1" fontId="3" fillId="4" borderId="4" xfId="0" applyNumberFormat="1" applyFont="1" applyFill="1" applyBorder="1" applyAlignment="1" applyProtection="1">
      <alignment horizontal="centerContinuous" vertical="center"/>
      <protection locked="0"/>
    </xf>
    <xf numFmtId="1" fontId="3" fillId="7" borderId="4" xfId="0" applyNumberFormat="1" applyFont="1" applyFill="1" applyBorder="1" applyAlignment="1" applyProtection="1">
      <alignment horizontal="centerContinuous" vertical="center"/>
      <protection locked="0"/>
    </xf>
    <xf numFmtId="1" fontId="3" fillId="8" borderId="4" xfId="0" applyNumberFormat="1" applyFont="1" applyFill="1" applyBorder="1" applyAlignment="1" applyProtection="1">
      <alignment horizontal="centerContinuous" vertical="center"/>
      <protection locked="0"/>
    </xf>
    <xf numFmtId="1" fontId="3" fillId="6" borderId="4" xfId="0" applyNumberFormat="1" applyFont="1" applyFill="1" applyBorder="1" applyAlignment="1" applyProtection="1">
      <alignment horizontal="centerContinuous"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164" fontId="3" fillId="2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0" fontId="3" fillId="0" borderId="3" xfId="0" applyNumberFormat="1" applyFont="1" applyBorder="1" applyAlignment="1" applyProtection="1">
      <alignment vertical="center"/>
      <protection locked="0"/>
    </xf>
    <xf numFmtId="10" fontId="3" fillId="0" borderId="3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10" fontId="3" fillId="0" borderId="1" xfId="0" applyNumberFormat="1" applyFont="1" applyBorder="1" applyAlignment="1" applyProtection="1">
      <alignment vertical="center"/>
      <protection locked="0"/>
    </xf>
    <xf numFmtId="10" fontId="3" fillId="0" borderId="1" xfId="0" applyNumberFormat="1" applyFont="1" applyBorder="1" applyAlignment="1" applyProtection="1">
      <alignment horizontal="center" vertical="center"/>
      <protection locked="0"/>
    </xf>
    <xf numFmtId="4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center" vertical="center"/>
    </xf>
    <xf numFmtId="10" fontId="10" fillId="0" borderId="4" xfId="0" applyNumberFormat="1" applyFont="1" applyBorder="1" applyAlignment="1" applyProtection="1">
      <alignment horizontal="center" vertical="center"/>
    </xf>
    <xf numFmtId="4" fontId="5" fillId="2" borderId="4" xfId="0" applyNumberFormat="1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10" fontId="3" fillId="3" borderId="7" xfId="0" applyNumberFormat="1" applyFont="1" applyFill="1" applyBorder="1" applyAlignment="1" applyProtection="1">
      <alignment horizontal="center" vertical="center"/>
    </xf>
    <xf numFmtId="4" fontId="5" fillId="2" borderId="4" xfId="0" applyNumberFormat="1" applyFont="1" applyFill="1" applyBorder="1" applyAlignment="1" applyProtection="1">
      <alignment horizontal="centerContinuous" vertical="center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horizontal="centerContinuous" vertical="center" wrapText="1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10" fontId="9" fillId="0" borderId="3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4" fontId="6" fillId="3" borderId="4" xfId="0" applyNumberFormat="1" applyFont="1" applyFill="1" applyBorder="1" applyAlignment="1" applyProtection="1">
      <alignment horizontal="right" vertical="center" wrapText="1"/>
    </xf>
    <xf numFmtId="4" fontId="6" fillId="3" borderId="4" xfId="0" applyNumberFormat="1" applyFont="1" applyFill="1" applyBorder="1" applyAlignment="1" applyProtection="1">
      <alignment horizontal="right" vertical="center"/>
    </xf>
    <xf numFmtId="10" fontId="10" fillId="0" borderId="4" xfId="1" applyNumberFormat="1" applyFont="1" applyBorder="1" applyAlignment="1" applyProtection="1">
      <alignment horizontal="right" vertical="center"/>
    </xf>
    <xf numFmtId="10" fontId="10" fillId="3" borderId="10" xfId="1" applyNumberFormat="1" applyFont="1" applyFill="1" applyBorder="1" applyAlignment="1" applyProtection="1">
      <alignment horizontal="right" vertical="center"/>
    </xf>
    <xf numFmtId="10" fontId="5" fillId="3" borderId="11" xfId="0" applyNumberFormat="1" applyFont="1" applyFill="1" applyBorder="1" applyAlignment="1" applyProtection="1">
      <alignment horizontal="right" vertical="center"/>
    </xf>
    <xf numFmtId="4" fontId="5" fillId="2" borderId="4" xfId="0" applyNumberFormat="1" applyFont="1" applyFill="1" applyBorder="1" applyAlignment="1" applyProtection="1">
      <alignment horizontal="right" vertical="center"/>
    </xf>
    <xf numFmtId="4" fontId="10" fillId="2" borderId="4" xfId="0" applyNumberFormat="1" applyFont="1" applyFill="1" applyBorder="1" applyAlignment="1" applyProtection="1">
      <alignment horizontal="right" vertical="center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9" fillId="10" borderId="5" xfId="0" applyFont="1" applyFill="1" applyBorder="1" applyAlignment="1" applyProtection="1">
      <alignment vertical="center" wrapText="1"/>
      <protection locked="0"/>
    </xf>
    <xf numFmtId="0" fontId="3" fillId="10" borderId="5" xfId="0" applyFont="1" applyFill="1" applyBorder="1" applyAlignment="1" applyProtection="1">
      <alignment vertical="center" wrapText="1"/>
      <protection locked="0"/>
    </xf>
    <xf numFmtId="0" fontId="3" fillId="10" borderId="9" xfId="0" applyFont="1" applyFill="1" applyBorder="1" applyAlignment="1" applyProtection="1">
      <alignment horizontal="center" vertical="center" wrapText="1"/>
      <protection locked="0"/>
    </xf>
    <xf numFmtId="0" fontId="9" fillId="10" borderId="8" xfId="0" applyFont="1" applyFill="1" applyBorder="1" applyAlignment="1" applyProtection="1">
      <alignment vertical="center" wrapText="1"/>
      <protection locked="0"/>
    </xf>
    <xf numFmtId="0" fontId="3" fillId="10" borderId="8" xfId="0" applyFont="1" applyFill="1" applyBorder="1" applyAlignment="1" applyProtection="1">
      <alignment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17" fillId="9" borderId="9" xfId="0" applyFont="1" applyFill="1" applyBorder="1" applyAlignment="1" applyProtection="1">
      <alignment horizontal="center" vertical="center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4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left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4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21" fillId="11" borderId="4" xfId="0" applyFont="1" applyFill="1" applyBorder="1" applyAlignment="1" applyProtection="1">
      <alignment horizontal="center" vertical="center" wrapText="1"/>
      <protection locked="0"/>
    </xf>
    <xf numFmtId="4" fontId="18" fillId="11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0" fontId="5" fillId="0" borderId="4" xfId="0" applyNumberFormat="1" applyFont="1" applyBorder="1" applyAlignment="1" applyProtection="1">
      <alignment horizontal="center" vertical="center" wrapText="1"/>
    </xf>
    <xf numFmtId="10" fontId="5" fillId="0" borderId="4" xfId="0" applyNumberFormat="1" applyFont="1" applyBorder="1" applyAlignment="1" applyProtection="1">
      <alignment horizontal="center" vertical="center"/>
    </xf>
    <xf numFmtId="9" fontId="5" fillId="3" borderId="12" xfId="1" applyFont="1" applyFill="1" applyBorder="1" applyAlignment="1" applyProtection="1">
      <alignment horizontal="center" vertical="center"/>
    </xf>
    <xf numFmtId="9" fontId="5" fillId="3" borderId="0" xfId="1" applyFont="1" applyFill="1" applyBorder="1" applyAlignment="1" applyProtection="1">
      <alignment horizontal="center" vertical="center"/>
    </xf>
    <xf numFmtId="0" fontId="1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10" fontId="5" fillId="0" borderId="4" xfId="0" applyNumberFormat="1" applyFont="1" applyBorder="1" applyAlignment="1" applyProtection="1">
      <alignment horizontal="right" vertical="center"/>
    </xf>
  </cellXfs>
  <cellStyles count="2">
    <cellStyle name="Normal" xfId="0" builtinId="0"/>
    <cellStyle name="Porcentagem" xfId="1" builtinId="5"/>
  </cellStyles>
  <dxfs count="5"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BD64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F4B9"/>
      <color rgb="FFFBD64F"/>
      <color rgb="FFFFFFFF"/>
      <color rgb="FFFFCC00"/>
      <color rgb="FFFDEF9C"/>
      <color rgb="FFFF7128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zoomScale="80" zoomScaleNormal="80" zoomScaleSheetLayoutView="80" workbookViewId="0">
      <pane ySplit="1" topLeftCell="A2" activePane="bottomLeft" state="frozen"/>
      <selection pane="bottomLeft" activeCell="O6" sqref="O6"/>
    </sheetView>
  </sheetViews>
  <sheetFormatPr defaultColWidth="8.85546875" defaultRowHeight="25.15" customHeight="1" x14ac:dyDescent="0.25"/>
  <cols>
    <col min="1" max="1" width="18.28515625" style="27" customWidth="1"/>
    <col min="2" max="2" width="35.7109375" style="85" customWidth="1"/>
    <col min="3" max="3" width="27" style="85" customWidth="1"/>
    <col min="4" max="4" width="12" style="24" customWidth="1"/>
    <col min="5" max="5" width="13.42578125" style="23" customWidth="1"/>
    <col min="6" max="6" width="12.28515625" style="23" customWidth="1"/>
    <col min="7" max="7" width="27" style="23" customWidth="1"/>
    <col min="8" max="8" width="12" style="28" customWidth="1"/>
    <col min="9" max="9" width="12.28515625" style="28" customWidth="1"/>
    <col min="10" max="10" width="11.7109375" style="28" customWidth="1"/>
    <col min="11" max="11" width="11.85546875" style="28" customWidth="1"/>
    <col min="12" max="12" width="13.85546875" style="30" customWidth="1"/>
    <col min="13" max="13" width="15.7109375" style="23" customWidth="1"/>
    <col min="14" max="14" width="27.7109375" style="25" customWidth="1"/>
    <col min="15" max="15" width="26.7109375" style="25" customWidth="1"/>
    <col min="16" max="16384" width="8.85546875" style="26"/>
  </cols>
  <sheetData>
    <row r="1" spans="1:19" s="7" customFormat="1" ht="47.25" customHeight="1" thickBot="1" x14ac:dyDescent="0.3">
      <c r="A1" s="96" t="s">
        <v>50</v>
      </c>
      <c r="B1" s="96" t="s">
        <v>133</v>
      </c>
      <c r="C1" s="96" t="s">
        <v>43</v>
      </c>
      <c r="D1" s="96" t="s">
        <v>135</v>
      </c>
      <c r="E1" s="96" t="s">
        <v>204</v>
      </c>
      <c r="F1" s="96" t="s">
        <v>197</v>
      </c>
      <c r="G1" s="96" t="s">
        <v>200</v>
      </c>
      <c r="H1" s="97" t="s">
        <v>157</v>
      </c>
      <c r="I1" s="97" t="s">
        <v>158</v>
      </c>
      <c r="J1" s="97" t="s">
        <v>159</v>
      </c>
      <c r="K1" s="97" t="s">
        <v>160</v>
      </c>
      <c r="L1" s="98" t="s">
        <v>161</v>
      </c>
      <c r="M1" s="99" t="s">
        <v>134</v>
      </c>
      <c r="N1" s="6"/>
      <c r="P1" s="6"/>
    </row>
    <row r="2" spans="1:19" s="95" customFormat="1" ht="27" customHeight="1" thickBot="1" x14ac:dyDescent="0.25">
      <c r="A2" s="100" t="s">
        <v>53</v>
      </c>
      <c r="B2" s="108" t="s">
        <v>219</v>
      </c>
      <c r="C2" s="108" t="s">
        <v>234</v>
      </c>
      <c r="D2" s="101" t="s">
        <v>148</v>
      </c>
      <c r="E2" s="101" t="s">
        <v>203</v>
      </c>
      <c r="F2" s="101" t="s">
        <v>196</v>
      </c>
      <c r="G2" s="101" t="s">
        <v>206</v>
      </c>
      <c r="H2" s="102">
        <v>0</v>
      </c>
      <c r="I2" s="102">
        <v>0</v>
      </c>
      <c r="J2" s="103">
        <v>300000</v>
      </c>
      <c r="K2" s="102">
        <v>0</v>
      </c>
      <c r="L2" s="104">
        <f>SUM(H2:K2)</f>
        <v>300000</v>
      </c>
      <c r="M2" s="101" t="s">
        <v>132</v>
      </c>
      <c r="N2" s="91"/>
      <c r="O2" s="92"/>
      <c r="P2" s="93"/>
      <c r="Q2" s="94"/>
      <c r="R2" s="94"/>
      <c r="S2" s="94"/>
    </row>
    <row r="3" spans="1:19" s="95" customFormat="1" ht="27" customHeight="1" thickBot="1" x14ac:dyDescent="0.25">
      <c r="A3" s="100" t="s">
        <v>55</v>
      </c>
      <c r="B3" s="109" t="s">
        <v>217</v>
      </c>
      <c r="C3" s="109" t="s">
        <v>216</v>
      </c>
      <c r="D3" s="101" t="s">
        <v>147</v>
      </c>
      <c r="E3" s="101" t="s">
        <v>203</v>
      </c>
      <c r="F3" s="101" t="s">
        <v>196</v>
      </c>
      <c r="G3" s="101" t="s">
        <v>227</v>
      </c>
      <c r="H3" s="102">
        <v>0</v>
      </c>
      <c r="I3" s="102">
        <v>0</v>
      </c>
      <c r="J3" s="102">
        <v>0</v>
      </c>
      <c r="K3" s="103">
        <v>350000</v>
      </c>
      <c r="L3" s="104">
        <f t="shared" ref="L3:L16" si="0">SUM(H3:K3)</f>
        <v>350000</v>
      </c>
      <c r="M3" s="101" t="s">
        <v>132</v>
      </c>
      <c r="N3" s="92"/>
      <c r="O3" s="92"/>
      <c r="P3" s="93"/>
      <c r="Q3" s="94"/>
      <c r="R3" s="94"/>
      <c r="S3" s="94"/>
    </row>
    <row r="4" spans="1:19" s="11" customFormat="1" ht="27" customHeight="1" thickBot="1" x14ac:dyDescent="0.25">
      <c r="A4" s="100" t="s">
        <v>55</v>
      </c>
      <c r="B4" s="110" t="s">
        <v>208</v>
      </c>
      <c r="C4" s="110" t="s">
        <v>209</v>
      </c>
      <c r="D4" s="105" t="s">
        <v>148</v>
      </c>
      <c r="E4" s="101" t="s">
        <v>203</v>
      </c>
      <c r="F4" s="101" t="s">
        <v>195</v>
      </c>
      <c r="G4" s="101" t="s">
        <v>227</v>
      </c>
      <c r="H4" s="103">
        <v>200000</v>
      </c>
      <c r="I4" s="102">
        <v>0</v>
      </c>
      <c r="J4" s="102">
        <v>0</v>
      </c>
      <c r="K4" s="102">
        <v>0</v>
      </c>
      <c r="L4" s="104">
        <f t="shared" si="0"/>
        <v>200000</v>
      </c>
      <c r="M4" s="105" t="s">
        <v>131</v>
      </c>
      <c r="N4" s="8"/>
      <c r="O4" s="8"/>
      <c r="P4" s="9"/>
      <c r="Q4" s="10"/>
      <c r="R4" s="10"/>
      <c r="S4" s="10"/>
    </row>
    <row r="5" spans="1:19" s="11" customFormat="1" ht="63.75" customHeight="1" thickBot="1" x14ac:dyDescent="0.25">
      <c r="A5" s="100" t="s">
        <v>55</v>
      </c>
      <c r="B5" s="110" t="s">
        <v>220</v>
      </c>
      <c r="C5" s="110" t="s">
        <v>235</v>
      </c>
      <c r="D5" s="105" t="s">
        <v>145</v>
      </c>
      <c r="E5" s="101" t="s">
        <v>203</v>
      </c>
      <c r="F5" s="101" t="s">
        <v>145</v>
      </c>
      <c r="G5" s="111" t="s">
        <v>238</v>
      </c>
      <c r="H5" s="103">
        <v>150000</v>
      </c>
      <c r="I5" s="103">
        <v>150000</v>
      </c>
      <c r="J5" s="103">
        <v>150000</v>
      </c>
      <c r="K5" s="103">
        <v>150000</v>
      </c>
      <c r="L5" s="104">
        <f t="shared" si="0"/>
        <v>600000</v>
      </c>
      <c r="M5" s="105" t="s">
        <v>132</v>
      </c>
      <c r="N5" s="8"/>
      <c r="O5" s="8"/>
      <c r="P5" s="9"/>
      <c r="Q5" s="10"/>
      <c r="R5" s="10"/>
      <c r="S5" s="10"/>
    </row>
    <row r="6" spans="1:19" s="11" customFormat="1" ht="54" customHeight="1" thickBot="1" x14ac:dyDescent="0.25">
      <c r="A6" s="100" t="s">
        <v>68</v>
      </c>
      <c r="B6" s="110" t="s">
        <v>226</v>
      </c>
      <c r="C6" s="110" t="s">
        <v>207</v>
      </c>
      <c r="D6" s="105" t="s">
        <v>148</v>
      </c>
      <c r="E6" s="101" t="s">
        <v>203</v>
      </c>
      <c r="F6" s="101" t="s">
        <v>196</v>
      </c>
      <c r="G6" s="101" t="s">
        <v>206</v>
      </c>
      <c r="H6" s="102">
        <v>0</v>
      </c>
      <c r="I6" s="103">
        <v>300000</v>
      </c>
      <c r="J6" s="102">
        <v>0</v>
      </c>
      <c r="K6" s="102">
        <v>0</v>
      </c>
      <c r="L6" s="104">
        <f t="shared" si="0"/>
        <v>300000</v>
      </c>
      <c r="M6" s="105" t="s">
        <v>132</v>
      </c>
      <c r="N6" s="8"/>
      <c r="O6" s="8"/>
      <c r="P6" s="9"/>
      <c r="Q6" s="10"/>
      <c r="R6" s="10"/>
      <c r="S6" s="10"/>
    </row>
    <row r="7" spans="1:19" s="11" customFormat="1" ht="68.25" customHeight="1" thickBot="1" x14ac:dyDescent="0.25">
      <c r="A7" s="100" t="s">
        <v>70</v>
      </c>
      <c r="B7" s="109" t="s">
        <v>228</v>
      </c>
      <c r="C7" s="109" t="s">
        <v>218</v>
      </c>
      <c r="D7" s="101" t="s">
        <v>145</v>
      </c>
      <c r="E7" s="101" t="s">
        <v>203</v>
      </c>
      <c r="F7" s="101" t="s">
        <v>145</v>
      </c>
      <c r="G7" s="101" t="s">
        <v>239</v>
      </c>
      <c r="H7" s="103">
        <v>200000</v>
      </c>
      <c r="I7" s="103">
        <v>200000</v>
      </c>
      <c r="J7" s="103">
        <v>200000</v>
      </c>
      <c r="K7" s="103">
        <v>200000</v>
      </c>
      <c r="L7" s="104">
        <f t="shared" si="0"/>
        <v>800000</v>
      </c>
      <c r="M7" s="101" t="s">
        <v>132</v>
      </c>
      <c r="N7" s="12"/>
      <c r="O7" s="12"/>
      <c r="P7" s="9"/>
      <c r="Q7" s="10"/>
      <c r="R7" s="10"/>
      <c r="S7" s="10"/>
    </row>
    <row r="8" spans="1:19" s="11" customFormat="1" ht="69" customHeight="1" thickBot="1" x14ac:dyDescent="0.25">
      <c r="A8" s="100" t="s">
        <v>82</v>
      </c>
      <c r="B8" s="109" t="s">
        <v>229</v>
      </c>
      <c r="C8" s="109" t="s">
        <v>236</v>
      </c>
      <c r="D8" s="101" t="s">
        <v>145</v>
      </c>
      <c r="E8" s="101" t="s">
        <v>201</v>
      </c>
      <c r="F8" s="101" t="s">
        <v>145</v>
      </c>
      <c r="G8" s="101" t="s">
        <v>240</v>
      </c>
      <c r="H8" s="103">
        <v>1650000</v>
      </c>
      <c r="I8" s="103">
        <v>1350000</v>
      </c>
      <c r="J8" s="103">
        <v>1800000</v>
      </c>
      <c r="K8" s="103">
        <v>1500000</v>
      </c>
      <c r="L8" s="104">
        <f t="shared" si="0"/>
        <v>6300000</v>
      </c>
      <c r="M8" s="101" t="s">
        <v>132</v>
      </c>
      <c r="N8" s="8"/>
      <c r="O8" s="8"/>
      <c r="P8" s="9"/>
      <c r="Q8" s="10"/>
      <c r="R8" s="10"/>
      <c r="S8" s="10"/>
    </row>
    <row r="9" spans="1:19" s="11" customFormat="1" ht="55.5" customHeight="1" thickBot="1" x14ac:dyDescent="0.25">
      <c r="A9" s="100" t="s">
        <v>84</v>
      </c>
      <c r="B9" s="109" t="s">
        <v>230</v>
      </c>
      <c r="C9" s="109" t="s">
        <v>237</v>
      </c>
      <c r="D9" s="101" t="s">
        <v>145</v>
      </c>
      <c r="E9" s="101" t="s">
        <v>201</v>
      </c>
      <c r="F9" s="101" t="s">
        <v>145</v>
      </c>
      <c r="G9" s="101" t="s">
        <v>241</v>
      </c>
      <c r="H9" s="103">
        <v>350000</v>
      </c>
      <c r="I9" s="103">
        <v>400000</v>
      </c>
      <c r="J9" s="103">
        <v>400000</v>
      </c>
      <c r="K9" s="103">
        <v>450000</v>
      </c>
      <c r="L9" s="104">
        <f t="shared" si="0"/>
        <v>1600000</v>
      </c>
      <c r="M9" s="101" t="s">
        <v>131</v>
      </c>
      <c r="N9" s="8"/>
      <c r="O9" s="8"/>
      <c r="P9" s="9"/>
      <c r="Q9" s="10"/>
      <c r="R9" s="10"/>
      <c r="S9" s="10"/>
    </row>
    <row r="10" spans="1:19" s="11" customFormat="1" ht="27" customHeight="1" thickBot="1" x14ac:dyDescent="0.25">
      <c r="A10" s="100" t="s">
        <v>86</v>
      </c>
      <c r="B10" s="109" t="s">
        <v>221</v>
      </c>
      <c r="C10" s="109" t="s">
        <v>87</v>
      </c>
      <c r="D10" s="101" t="s">
        <v>145</v>
      </c>
      <c r="E10" s="101" t="s">
        <v>201</v>
      </c>
      <c r="F10" s="101" t="s">
        <v>145</v>
      </c>
      <c r="G10" s="101" t="s">
        <v>227</v>
      </c>
      <c r="H10" s="103">
        <v>300000</v>
      </c>
      <c r="I10" s="103">
        <v>350000</v>
      </c>
      <c r="J10" s="103">
        <v>350000</v>
      </c>
      <c r="K10" s="103">
        <v>400000</v>
      </c>
      <c r="L10" s="104">
        <f t="shared" si="0"/>
        <v>1400000</v>
      </c>
      <c r="M10" s="101" t="s">
        <v>131</v>
      </c>
      <c r="N10" s="12"/>
      <c r="O10" s="12"/>
      <c r="P10" s="9"/>
      <c r="Q10" s="10"/>
      <c r="R10" s="10"/>
      <c r="S10" s="10"/>
    </row>
    <row r="11" spans="1:19" s="95" customFormat="1" ht="59.25" customHeight="1" thickBot="1" x14ac:dyDescent="0.25">
      <c r="A11" s="100" t="s">
        <v>95</v>
      </c>
      <c r="B11" s="109" t="s">
        <v>231</v>
      </c>
      <c r="C11" s="109" t="s">
        <v>210</v>
      </c>
      <c r="D11" s="101" t="s">
        <v>147</v>
      </c>
      <c r="E11" s="101" t="s">
        <v>201</v>
      </c>
      <c r="F11" s="101" t="s">
        <v>195</v>
      </c>
      <c r="G11" s="101" t="s">
        <v>227</v>
      </c>
      <c r="H11" s="103">
        <v>300000</v>
      </c>
      <c r="I11" s="103">
        <v>300000</v>
      </c>
      <c r="J11" s="103">
        <v>399000</v>
      </c>
      <c r="K11" s="103">
        <v>300000</v>
      </c>
      <c r="L11" s="104">
        <f t="shared" si="0"/>
        <v>1299000</v>
      </c>
      <c r="M11" s="101" t="s">
        <v>132</v>
      </c>
      <c r="N11" s="92"/>
      <c r="O11" s="92"/>
      <c r="P11" s="93"/>
      <c r="Q11" s="94"/>
      <c r="R11" s="94"/>
      <c r="S11" s="94"/>
    </row>
    <row r="12" spans="1:19" s="11" customFormat="1" ht="90.75" customHeight="1" thickBot="1" x14ac:dyDescent="0.25">
      <c r="A12" s="100" t="s">
        <v>98</v>
      </c>
      <c r="B12" s="109" t="s">
        <v>232</v>
      </c>
      <c r="C12" s="109" t="s">
        <v>222</v>
      </c>
      <c r="D12" s="101" t="s">
        <v>145</v>
      </c>
      <c r="E12" s="101" t="s">
        <v>201</v>
      </c>
      <c r="F12" s="101" t="s">
        <v>145</v>
      </c>
      <c r="G12" s="101" t="s">
        <v>242</v>
      </c>
      <c r="H12" s="103">
        <v>300000</v>
      </c>
      <c r="I12" s="103">
        <v>300000</v>
      </c>
      <c r="J12" s="103">
        <v>300000</v>
      </c>
      <c r="K12" s="103">
        <v>300000</v>
      </c>
      <c r="L12" s="104">
        <f t="shared" si="0"/>
        <v>1200000</v>
      </c>
      <c r="M12" s="101" t="s">
        <v>132</v>
      </c>
      <c r="N12" s="12"/>
      <c r="O12" s="12"/>
      <c r="P12" s="9"/>
      <c r="Q12" s="10"/>
      <c r="R12" s="10"/>
      <c r="S12" s="10"/>
    </row>
    <row r="13" spans="1:19" s="11" customFormat="1" ht="91.5" customHeight="1" thickBot="1" x14ac:dyDescent="0.25">
      <c r="A13" s="100" t="s">
        <v>98</v>
      </c>
      <c r="B13" s="109" t="s">
        <v>223</v>
      </c>
      <c r="C13" s="109" t="s">
        <v>211</v>
      </c>
      <c r="D13" s="101" t="s">
        <v>145</v>
      </c>
      <c r="E13" s="101" t="s">
        <v>201</v>
      </c>
      <c r="F13" s="101" t="s">
        <v>145</v>
      </c>
      <c r="G13" s="101" t="s">
        <v>242</v>
      </c>
      <c r="H13" s="103">
        <v>649000</v>
      </c>
      <c r="I13" s="103">
        <v>500000</v>
      </c>
      <c r="J13" s="103">
        <v>600000</v>
      </c>
      <c r="K13" s="103">
        <v>600000</v>
      </c>
      <c r="L13" s="104">
        <f t="shared" si="0"/>
        <v>2349000</v>
      </c>
      <c r="M13" s="101" t="s">
        <v>132</v>
      </c>
      <c r="N13" s="12"/>
      <c r="O13" s="12"/>
      <c r="P13" s="9"/>
      <c r="Q13" s="10"/>
      <c r="R13" s="10"/>
      <c r="S13" s="10"/>
    </row>
    <row r="14" spans="1:19" s="11" customFormat="1" ht="27" customHeight="1" thickBot="1" x14ac:dyDescent="0.25">
      <c r="A14" s="100" t="s">
        <v>114</v>
      </c>
      <c r="B14" s="109" t="s">
        <v>224</v>
      </c>
      <c r="C14" s="109" t="s">
        <v>212</v>
      </c>
      <c r="D14" s="101" t="s">
        <v>147</v>
      </c>
      <c r="E14" s="101" t="s">
        <v>202</v>
      </c>
      <c r="F14" s="101" t="s">
        <v>145</v>
      </c>
      <c r="G14" s="101" t="s">
        <v>227</v>
      </c>
      <c r="H14" s="102">
        <v>0</v>
      </c>
      <c r="I14" s="103">
        <v>400000</v>
      </c>
      <c r="J14" s="102">
        <v>0</v>
      </c>
      <c r="K14" s="103">
        <v>600000</v>
      </c>
      <c r="L14" s="104">
        <f t="shared" si="0"/>
        <v>1000000</v>
      </c>
      <c r="M14" s="101" t="s">
        <v>132</v>
      </c>
      <c r="N14" s="12"/>
      <c r="O14" s="12"/>
      <c r="P14" s="9"/>
      <c r="Q14" s="10"/>
      <c r="R14" s="10"/>
      <c r="S14" s="10"/>
    </row>
    <row r="15" spans="1:19" s="11" customFormat="1" ht="45" customHeight="1" thickBot="1" x14ac:dyDescent="0.25">
      <c r="A15" s="100" t="s">
        <v>119</v>
      </c>
      <c r="B15" s="110" t="s">
        <v>233</v>
      </c>
      <c r="C15" s="110" t="s">
        <v>213</v>
      </c>
      <c r="D15" s="105" t="s">
        <v>148</v>
      </c>
      <c r="E15" s="101" t="s">
        <v>202</v>
      </c>
      <c r="F15" s="101" t="s">
        <v>195</v>
      </c>
      <c r="G15" s="101" t="s">
        <v>227</v>
      </c>
      <c r="H15" s="102">
        <v>0</v>
      </c>
      <c r="I15" s="102">
        <v>0</v>
      </c>
      <c r="J15" s="103">
        <v>150000</v>
      </c>
      <c r="K15" s="102">
        <v>0</v>
      </c>
      <c r="L15" s="104">
        <f t="shared" si="0"/>
        <v>150000</v>
      </c>
      <c r="M15" s="105" t="s">
        <v>131</v>
      </c>
      <c r="N15" s="8"/>
      <c r="O15" s="8"/>
      <c r="P15" s="9"/>
      <c r="Q15" s="10"/>
      <c r="R15" s="10"/>
      <c r="S15" s="10"/>
    </row>
    <row r="16" spans="1:19" s="11" customFormat="1" ht="27" customHeight="1" thickBot="1" x14ac:dyDescent="0.25">
      <c r="A16" s="100" t="s">
        <v>121</v>
      </c>
      <c r="B16" s="110" t="s">
        <v>225</v>
      </c>
      <c r="C16" s="110" t="s">
        <v>214</v>
      </c>
      <c r="D16" s="105" t="s">
        <v>145</v>
      </c>
      <c r="E16" s="101" t="s">
        <v>202</v>
      </c>
      <c r="F16" s="101" t="s">
        <v>145</v>
      </c>
      <c r="G16" s="101" t="s">
        <v>227</v>
      </c>
      <c r="H16" s="103">
        <v>224060</v>
      </c>
      <c r="I16" s="103">
        <v>357435.42</v>
      </c>
      <c r="J16" s="103">
        <v>241884.9</v>
      </c>
      <c r="K16" s="103">
        <v>327289.09999999998</v>
      </c>
      <c r="L16" s="104">
        <f t="shared" si="0"/>
        <v>1150669.42</v>
      </c>
      <c r="M16" s="105" t="s">
        <v>131</v>
      </c>
      <c r="N16" s="8"/>
      <c r="O16" s="8"/>
      <c r="P16" s="9"/>
      <c r="Q16" s="10"/>
      <c r="R16" s="10"/>
      <c r="S16" s="10"/>
    </row>
    <row r="17" spans="1:19" s="11" customFormat="1" ht="27" customHeight="1" thickBot="1" x14ac:dyDescent="0.25">
      <c r="A17" s="100"/>
      <c r="B17" s="105"/>
      <c r="C17" s="105"/>
      <c r="D17" s="105"/>
      <c r="E17" s="101"/>
      <c r="F17" s="101"/>
      <c r="G17" s="106" t="s">
        <v>215</v>
      </c>
      <c r="H17" s="107">
        <f>SUM(H2:H16)</f>
        <v>4323060</v>
      </c>
      <c r="I17" s="107">
        <f>SUM(I2:I16)</f>
        <v>4607435.42</v>
      </c>
      <c r="J17" s="107">
        <f>SUM(J2:J16)</f>
        <v>4890884.9000000004</v>
      </c>
      <c r="K17" s="107">
        <f>SUM(K2:K16)</f>
        <v>5177289.0999999996</v>
      </c>
      <c r="L17" s="107">
        <f>SUM(L2:L16)</f>
        <v>18998669.420000002</v>
      </c>
      <c r="M17" s="105"/>
      <c r="N17" s="8"/>
      <c r="O17" s="8"/>
      <c r="P17" s="9"/>
      <c r="Q17" s="10"/>
      <c r="R17" s="10"/>
      <c r="S17" s="10"/>
    </row>
    <row r="18" spans="1:19" s="19" customFormat="1" ht="39.75" customHeight="1" x14ac:dyDescent="0.2">
      <c r="A18" s="13"/>
      <c r="B18" s="83"/>
      <c r="C18" s="83"/>
      <c r="D18" s="14"/>
      <c r="E18" s="15"/>
      <c r="F18" s="15"/>
      <c r="G18" s="15"/>
      <c r="H18" s="15"/>
      <c r="I18" s="15"/>
      <c r="J18" s="15"/>
      <c r="K18" s="15"/>
      <c r="L18" s="29"/>
      <c r="M18" s="16"/>
      <c r="N18" s="17"/>
      <c r="O18" s="17"/>
      <c r="P18" s="18"/>
      <c r="Q18" s="18"/>
      <c r="R18" s="18"/>
      <c r="S18" s="18"/>
    </row>
    <row r="19" spans="1:19" s="19" customFormat="1" ht="39.75" customHeight="1" x14ac:dyDescent="0.2">
      <c r="A19" s="20"/>
      <c r="B19" s="84"/>
      <c r="C19" s="84"/>
      <c r="D19" s="21"/>
      <c r="E19" s="15"/>
      <c r="F19" s="15"/>
      <c r="G19" s="15"/>
      <c r="H19" s="15"/>
      <c r="I19" s="15"/>
      <c r="J19" s="15"/>
      <c r="K19" s="15"/>
      <c r="L19" s="29"/>
      <c r="M19" s="22"/>
      <c r="N19" s="17"/>
      <c r="O19" s="17"/>
      <c r="P19" s="18"/>
      <c r="Q19" s="18"/>
      <c r="R19" s="18"/>
      <c r="S19" s="18"/>
    </row>
  </sheetData>
  <sheetProtection insertRows="0" pivotTables="0"/>
  <conditionalFormatting sqref="G2:G4 G6:G17">
    <cfRule type="cellIs" dxfId="4" priority="11" operator="equal">
      <formula>"Especificar nesta cél. o nome do órgão ou entidade"</formula>
    </cfRule>
  </conditionalFormatting>
  <conditionalFormatting sqref="N2">
    <cfRule type="cellIs" dxfId="3" priority="1" operator="equal">
      <formula>"Especifique a fonte"</formula>
    </cfRule>
  </conditionalFormatting>
  <dataValidations xWindow="760" yWindow="325" count="4">
    <dataValidation type="decimal" allowBlank="1" showInputMessage="1" showErrorMessage="1" error="Somente números são permitidos" sqref="L17 H2:K17">
      <formula1>0</formula1>
      <formula2>9.99999999999999E+30</formula2>
    </dataValidation>
    <dataValidation allowBlank="1" showInputMessage="1" showErrorMessage="1" prompt="AÇÃO é a tarefa que deve ser executada para o atingir a meta. Deve ser específica. _x000a_" sqref="C1"/>
    <dataValidation allowBlank="1" showInputMessage="1" showErrorMessage="1" prompt="META é mensurável e específica" sqref="B1"/>
    <dataValidation allowBlank="1" showInputMessage="1" showErrorMessage="1" prompt="Especificar o nome do órgão ou entidade responsável pela execução da ação. Ex: DAEE, CETESB, etc" sqref="G2:G4 G6:G17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7" orientation="landscape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BAE741B2-4FBD-4DFB-8583-28B8A4E7F537}">
            <xm:f>Operacional!$B$2</xm:f>
            <x14:dxf>
              <fill>
                <patternFill>
                  <bgColor rgb="FFFBD64F"/>
                </patternFill>
              </fill>
            </x14:dxf>
          </x14:cfRule>
          <x14:cfRule type="cellIs" priority="5" operator="equal" id="{8C434134-B8C6-4F66-9648-90CBD3589A17}">
            <xm:f>Operacional!$B$3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3F321B43-008B-44C1-8459-91E81CE071CB}">
            <xm:f>Operacional!$B$1</xm:f>
            <x14:dxf>
              <fill>
                <patternFill>
                  <bgColor theme="9" tint="0.79998168889431442"/>
                </patternFill>
              </fill>
            </x14:dxf>
          </x14:cfRule>
          <xm:sqref>E2:E17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60" yWindow="325" count="6">
        <x14:dataValidation type="list" allowBlank="1" showInputMessage="1" showErrorMessage="1">
          <x14:formula1>
            <xm:f>Operacional!$G$1:$G$4</xm:f>
          </x14:formula1>
          <xm:sqref>F2</xm:sqref>
        </x14:dataValidation>
        <x14:dataValidation type="list" allowBlank="1" showInputMessage="1" showErrorMessage="1">
          <x14:formula1>
            <xm:f>Operacional!$A$1:$A$32</xm:f>
          </x14:formula1>
          <xm:sqref>A2:A17</xm:sqref>
        </x14:dataValidation>
        <x14:dataValidation type="list" allowBlank="1" showInputMessage="1" showErrorMessage="1">
          <x14:formula1>
            <xm:f>Operacional!$B$1:$B$3</xm:f>
          </x14:formula1>
          <xm:sqref>E2:E17</xm:sqref>
        </x14:dataValidation>
        <x14:dataValidation type="list" allowBlank="1" showInputMessage="1" showErrorMessage="1">
          <x14:formula1>
            <xm:f>Operacional!$F$1:$F$3</xm:f>
          </x14:formula1>
          <xm:sqref>M2:M17</xm:sqref>
        </x14:dataValidation>
        <x14:dataValidation type="list" allowBlank="1" showInputMessage="1" showErrorMessage="1">
          <x14:formula1>
            <xm:f>Operacional!$E$1:$E$9</xm:f>
          </x14:formula1>
          <xm:sqref>D2:D17</xm:sqref>
        </x14:dataValidation>
        <x14:dataValidation type="list" allowBlank="1" showInputMessage="1" showErrorMessage="1">
          <x14:formula1>
            <xm:f>Operacional!$G$1:$G$3</xm:f>
          </x14:formula1>
          <xm:sqref>F3:F17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="85" zoomScaleNormal="85" zoomScaleSheetLayoutView="90" workbookViewId="0">
      <pane ySplit="4" topLeftCell="A23" activePane="bottomLeft" state="frozen"/>
      <selection pane="bottomLeft" activeCell="C5" sqref="C5:L36"/>
    </sheetView>
  </sheetViews>
  <sheetFormatPr defaultColWidth="8.85546875" defaultRowHeight="25.15" customHeight="1" x14ac:dyDescent="0.25"/>
  <cols>
    <col min="1" max="1" width="10.7109375" style="26" customWidth="1"/>
    <col min="2" max="2" width="24" style="23" bestFit="1" customWidth="1"/>
    <col min="3" max="12" width="15.7109375" style="26" customWidth="1"/>
    <col min="13" max="13" width="15.7109375" style="27" customWidth="1"/>
    <col min="14" max="14" width="15.7109375" style="57" customWidth="1"/>
    <col min="15" max="16384" width="8.85546875" style="26"/>
  </cols>
  <sheetData>
    <row r="1" spans="1:15" ht="25.15" customHeight="1" thickBot="1" x14ac:dyDescent="0.35">
      <c r="A1" s="31" t="s">
        <v>155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8.75" customHeight="1" thickBot="1" x14ac:dyDescent="0.3">
      <c r="A2" s="33"/>
      <c r="B2" s="34"/>
      <c r="C2" s="35" t="s">
        <v>125</v>
      </c>
      <c r="D2" s="35"/>
      <c r="E2" s="35"/>
      <c r="F2" s="35"/>
      <c r="G2" s="35"/>
      <c r="H2" s="35"/>
      <c r="I2" s="35"/>
      <c r="J2" s="35"/>
      <c r="K2" s="36"/>
      <c r="L2" s="34"/>
      <c r="M2" s="86"/>
      <c r="N2" s="87"/>
      <c r="O2" s="32"/>
    </row>
    <row r="3" spans="1:15" ht="52.5" customHeight="1" thickBot="1" x14ac:dyDescent="0.3">
      <c r="A3" s="37" t="s">
        <v>40</v>
      </c>
      <c r="B3" s="38" t="s">
        <v>41</v>
      </c>
      <c r="C3" s="39">
        <v>2020</v>
      </c>
      <c r="D3" s="39">
        <v>2020</v>
      </c>
      <c r="E3" s="40">
        <v>2021</v>
      </c>
      <c r="F3" s="40">
        <v>2021</v>
      </c>
      <c r="G3" s="41">
        <v>2022</v>
      </c>
      <c r="H3" s="41">
        <v>2022</v>
      </c>
      <c r="I3" s="42">
        <v>2023</v>
      </c>
      <c r="J3" s="42">
        <v>2023</v>
      </c>
      <c r="K3" s="37" t="s">
        <v>127</v>
      </c>
      <c r="L3" s="37" t="s">
        <v>126</v>
      </c>
      <c r="M3" s="88" t="s">
        <v>46</v>
      </c>
      <c r="N3" s="88" t="s">
        <v>47</v>
      </c>
      <c r="O3" s="32"/>
    </row>
    <row r="4" spans="1:15" ht="33.75" customHeight="1" thickBot="1" x14ac:dyDescent="0.3">
      <c r="A4" s="43"/>
      <c r="B4" s="44"/>
      <c r="C4" s="45" t="s">
        <v>131</v>
      </c>
      <c r="D4" s="45" t="s">
        <v>132</v>
      </c>
      <c r="E4" s="45" t="s">
        <v>131</v>
      </c>
      <c r="F4" s="45" t="s">
        <v>132</v>
      </c>
      <c r="G4" s="45" t="s">
        <v>131</v>
      </c>
      <c r="H4" s="45" t="s">
        <v>132</v>
      </c>
      <c r="I4" s="45" t="s">
        <v>131</v>
      </c>
      <c r="J4" s="45" t="s">
        <v>132</v>
      </c>
      <c r="K4" s="43"/>
      <c r="L4" s="43"/>
      <c r="M4" s="89"/>
      <c r="N4" s="90"/>
      <c r="O4" s="32"/>
    </row>
    <row r="5" spans="1:15" ht="30" customHeight="1" thickBot="1" x14ac:dyDescent="0.3">
      <c r="A5" s="46" t="s">
        <v>2</v>
      </c>
      <c r="B5" s="47" t="s">
        <v>53</v>
      </c>
      <c r="C5" s="58">
        <f>SUMIFS(PA!$H:$H,PA!$A:$A,$B5,PA!$M:$M,'PI Fehidro'!$C$4)</f>
        <v>0</v>
      </c>
      <c r="D5" s="58">
        <f>SUMIFS(PA!$H:$H,PA!$A:$A,$B5,PA!$M:$M,'PI Fehidro'!$D$4)</f>
        <v>0</v>
      </c>
      <c r="E5" s="58">
        <f>SUMIFS(PA!$I:$I,PA!$A:$A,$B5,PA!$M:$M,'PI Fehidro'!$E$4)</f>
        <v>0</v>
      </c>
      <c r="F5" s="58">
        <f>SUMIFS(PA!$I:$I,PA!$A:$A,$B5,PA!$M:$M,'PI Fehidro'!$F$4)</f>
        <v>0</v>
      </c>
      <c r="G5" s="58">
        <f>SUMIFS(PA!$J:$J,PA!$A:$A,$B5,PA!$M:$M,'PI Fehidro'!$G$4)</f>
        <v>0</v>
      </c>
      <c r="H5" s="58">
        <f>SUMIFS(PA!$J:$J,PA!$A:$A,$B5,PA!$M:$M,'PI Fehidro'!$H$4)</f>
        <v>300000</v>
      </c>
      <c r="I5" s="58">
        <f>SUMIFS(PA!$K:$K,PA!$A:$A,$B5,PA!$M:$M,'PI Fehidro'!$I$4)</f>
        <v>0</v>
      </c>
      <c r="J5" s="58">
        <f>SUMIFS(PA!$K:$K,PA!$A:$A,$B5,PA!$M:$M,'PI Fehidro'!$J$4)</f>
        <v>0</v>
      </c>
      <c r="K5" s="59">
        <f>C5+E5+G5+I5</f>
        <v>0</v>
      </c>
      <c r="L5" s="59">
        <f>D5+F5+H5+J5</f>
        <v>300000</v>
      </c>
      <c r="M5" s="60">
        <f t="shared" ref="M5:M36" si="0">IFERROR((K5+L5)/$K$38,"")</f>
        <v>1.5790579506804219E-2</v>
      </c>
      <c r="N5" s="112">
        <f>SUM(M5:M11)</f>
        <v>7.632113428288706E-2</v>
      </c>
      <c r="O5" s="32"/>
    </row>
    <row r="6" spans="1:15" ht="30" customHeight="1" thickBot="1" x14ac:dyDescent="0.3">
      <c r="A6" s="46" t="s">
        <v>2</v>
      </c>
      <c r="B6" s="47" t="s">
        <v>55</v>
      </c>
      <c r="C6" s="58">
        <f>SUMIFS(PA!$H:$H,PA!$A:$A,$B6,PA!$M:$M,'PI Fehidro'!$C$4)</f>
        <v>200000</v>
      </c>
      <c r="D6" s="58">
        <f>SUMIFS(PA!$H:$H,PA!$A:$A,$B6,PA!$M:$M,'PI Fehidro'!$D$4)</f>
        <v>150000</v>
      </c>
      <c r="E6" s="58">
        <f>SUMIFS(PA!$I:$I,PA!$A:$A,$B6,PA!$M:$M,'PI Fehidro'!$E$4)</f>
        <v>0</v>
      </c>
      <c r="F6" s="58">
        <f>SUMIFS(PA!$I:$I,PA!$A:$A,$B6,PA!$M:$M,'PI Fehidro'!$F$4)</f>
        <v>150000</v>
      </c>
      <c r="G6" s="58">
        <f>SUMIFS(PA!$J:$J,PA!$A:$A,$B6,PA!$M:$M,'PI Fehidro'!$G$4)</f>
        <v>0</v>
      </c>
      <c r="H6" s="58">
        <f>SUMIFS(PA!$J:$J,PA!$A:$A,$B6,PA!$M:$M,'PI Fehidro'!$H$4)</f>
        <v>150000</v>
      </c>
      <c r="I6" s="58">
        <f>SUMIFS(PA!$K:$K,PA!$A:$A,$B6,PA!$M:$M,'PI Fehidro'!$I$4)</f>
        <v>0</v>
      </c>
      <c r="J6" s="58">
        <f>SUMIFS(PA!$K:$K,PA!$A:$A,$B6,PA!$M:$M,'PI Fehidro'!$J$4)</f>
        <v>500000</v>
      </c>
      <c r="K6" s="59">
        <f t="shared" ref="K6:K35" si="1">C6+E6+G6+I6</f>
        <v>200000</v>
      </c>
      <c r="L6" s="59">
        <f t="shared" ref="L6:L35" si="2">D6+F6+H6+J6</f>
        <v>950000</v>
      </c>
      <c r="M6" s="60">
        <f t="shared" si="0"/>
        <v>6.0530554776082837E-2</v>
      </c>
      <c r="N6" s="112"/>
      <c r="O6" s="32"/>
    </row>
    <row r="7" spans="1:15" ht="30" customHeight="1" thickBot="1" x14ac:dyDescent="0.3">
      <c r="A7" s="46" t="s">
        <v>2</v>
      </c>
      <c r="B7" s="47" t="s">
        <v>57</v>
      </c>
      <c r="C7" s="58">
        <f>SUMIFS(PA!$H:$H,PA!$A:$A,$B7,PA!$M:$M,'PI Fehidro'!$C$4)</f>
        <v>0</v>
      </c>
      <c r="D7" s="58">
        <f>SUMIFS(PA!$H:$H,PA!$A:$A,$B7,PA!$M:$M,'PI Fehidro'!$D$4)</f>
        <v>0</v>
      </c>
      <c r="E7" s="58">
        <f>SUMIFS(PA!$I:$I,PA!$A:$A,$B7,PA!$M:$M,'PI Fehidro'!$E$4)</f>
        <v>0</v>
      </c>
      <c r="F7" s="58">
        <f>SUMIFS(PA!$I:$I,PA!$A:$A,$B7,PA!$M:$M,'PI Fehidro'!$F$4)</f>
        <v>0</v>
      </c>
      <c r="G7" s="58">
        <f>SUMIFS(PA!$J:$J,PA!$A:$A,$B7,PA!$M:$M,'PI Fehidro'!$G$4)</f>
        <v>0</v>
      </c>
      <c r="H7" s="58">
        <f>SUMIFS(PA!$J:$J,PA!$A:$A,$B7,PA!$M:$M,'PI Fehidro'!$H$4)</f>
        <v>0</v>
      </c>
      <c r="I7" s="58">
        <f>SUMIFS(PA!$K:$K,PA!$A:$A,$B7,PA!$M:$M,'PI Fehidro'!$I$4)</f>
        <v>0</v>
      </c>
      <c r="J7" s="58">
        <f>SUMIFS(PA!$K:$K,PA!$A:$A,$B7,PA!$M:$M,'PI Fehidro'!$J$4)</f>
        <v>0</v>
      </c>
      <c r="K7" s="59">
        <f t="shared" si="1"/>
        <v>0</v>
      </c>
      <c r="L7" s="59">
        <f t="shared" si="2"/>
        <v>0</v>
      </c>
      <c r="M7" s="60">
        <f t="shared" si="0"/>
        <v>0</v>
      </c>
      <c r="N7" s="112"/>
      <c r="O7" s="32"/>
    </row>
    <row r="8" spans="1:15" ht="30" customHeight="1" thickBot="1" x14ac:dyDescent="0.3">
      <c r="A8" s="46" t="s">
        <v>2</v>
      </c>
      <c r="B8" s="47" t="s">
        <v>59</v>
      </c>
      <c r="C8" s="58">
        <f>SUMIFS(PA!$H:$H,PA!$A:$A,$B8,PA!$M:$M,'PI Fehidro'!$C$4)</f>
        <v>0</v>
      </c>
      <c r="D8" s="58">
        <f>SUMIFS(PA!$H:$H,PA!$A:$A,$B8,PA!$M:$M,'PI Fehidro'!$D$4)</f>
        <v>0</v>
      </c>
      <c r="E8" s="58">
        <f>SUMIFS(PA!$I:$I,PA!$A:$A,$B8,PA!$M:$M,'PI Fehidro'!$E$4)</f>
        <v>0</v>
      </c>
      <c r="F8" s="58">
        <f>SUMIFS(PA!$I:$I,PA!$A:$A,$B8,PA!$M:$M,'PI Fehidro'!$F$4)</f>
        <v>0</v>
      </c>
      <c r="G8" s="58">
        <f>SUMIFS(PA!$J:$J,PA!$A:$A,$B8,PA!$M:$M,'PI Fehidro'!$G$4)</f>
        <v>0</v>
      </c>
      <c r="H8" s="58">
        <f>SUMIFS(PA!$J:$J,PA!$A:$A,$B8,PA!$M:$M,'PI Fehidro'!$H$4)</f>
        <v>0</v>
      </c>
      <c r="I8" s="58">
        <f>SUMIFS(PA!$K:$K,PA!$A:$A,$B8,PA!$M:$M,'PI Fehidro'!$I$4)</f>
        <v>0</v>
      </c>
      <c r="J8" s="58">
        <f>SUMIFS(PA!$K:$K,PA!$A:$A,$B8,PA!$M:$M,'PI Fehidro'!$J$4)</f>
        <v>0</v>
      </c>
      <c r="K8" s="59">
        <f t="shared" si="1"/>
        <v>0</v>
      </c>
      <c r="L8" s="59">
        <f t="shared" si="2"/>
        <v>0</v>
      </c>
      <c r="M8" s="60">
        <f t="shared" si="0"/>
        <v>0</v>
      </c>
      <c r="N8" s="112"/>
      <c r="O8" s="32"/>
    </row>
    <row r="9" spans="1:15" ht="30" customHeight="1" thickBot="1" x14ac:dyDescent="0.3">
      <c r="A9" s="46" t="s">
        <v>2</v>
      </c>
      <c r="B9" s="47" t="s">
        <v>61</v>
      </c>
      <c r="C9" s="58">
        <f>SUMIFS(PA!$H:$H,PA!$A:$A,$B9,PA!$M:$M,'PI Fehidro'!$C$4)</f>
        <v>0</v>
      </c>
      <c r="D9" s="58">
        <f>SUMIFS(PA!$H:$H,PA!$A:$A,$B9,PA!$M:$M,'PI Fehidro'!$D$4)</f>
        <v>0</v>
      </c>
      <c r="E9" s="58">
        <f>SUMIFS(PA!$I:$I,PA!$A:$A,$B9,PA!$M:$M,'PI Fehidro'!$E$4)</f>
        <v>0</v>
      </c>
      <c r="F9" s="58">
        <f>SUMIFS(PA!$I:$I,PA!$A:$A,$B9,PA!$M:$M,'PI Fehidro'!$F$4)</f>
        <v>0</v>
      </c>
      <c r="G9" s="58">
        <f>SUMIFS(PA!$J:$J,PA!$A:$A,$B9,PA!$M:$M,'PI Fehidro'!$G$4)</f>
        <v>0</v>
      </c>
      <c r="H9" s="58">
        <f>SUMIFS(PA!$J:$J,PA!$A:$A,$B9,PA!$M:$M,'PI Fehidro'!$H$4)</f>
        <v>0</v>
      </c>
      <c r="I9" s="58">
        <f>SUMIFS(PA!$K:$K,PA!$A:$A,$B9,PA!$M:$M,'PI Fehidro'!$I$4)</f>
        <v>0</v>
      </c>
      <c r="J9" s="58">
        <f>SUMIFS(PA!$K:$K,PA!$A:$A,$B9,PA!$M:$M,'PI Fehidro'!$J$4)</f>
        <v>0</v>
      </c>
      <c r="K9" s="59">
        <f t="shared" si="1"/>
        <v>0</v>
      </c>
      <c r="L9" s="59">
        <f t="shared" si="2"/>
        <v>0</v>
      </c>
      <c r="M9" s="60">
        <f t="shared" si="0"/>
        <v>0</v>
      </c>
      <c r="N9" s="112"/>
      <c r="O9" s="32"/>
    </row>
    <row r="10" spans="1:15" ht="30" customHeight="1" thickBot="1" x14ac:dyDescent="0.3">
      <c r="A10" s="46" t="s">
        <v>2</v>
      </c>
      <c r="B10" s="47" t="s">
        <v>63</v>
      </c>
      <c r="C10" s="58">
        <f>SUMIFS(PA!$H:$H,PA!$A:$A,$B10,PA!$M:$M,'PI Fehidro'!$C$4)</f>
        <v>0</v>
      </c>
      <c r="D10" s="58">
        <f>SUMIFS(PA!$H:$H,PA!$A:$A,$B10,PA!$M:$M,'PI Fehidro'!$D$4)</f>
        <v>0</v>
      </c>
      <c r="E10" s="58">
        <f>SUMIFS(PA!$I:$I,PA!$A:$A,$B10,PA!$M:$M,'PI Fehidro'!$E$4)</f>
        <v>0</v>
      </c>
      <c r="F10" s="58">
        <f>SUMIFS(PA!$I:$I,PA!$A:$A,$B10,PA!$M:$M,'PI Fehidro'!$F$4)</f>
        <v>0</v>
      </c>
      <c r="G10" s="58">
        <f>SUMIFS(PA!$J:$J,PA!$A:$A,$B10,PA!$M:$M,'PI Fehidro'!$G$4)</f>
        <v>0</v>
      </c>
      <c r="H10" s="58">
        <f>SUMIFS(PA!$J:$J,PA!$A:$A,$B10,PA!$M:$M,'PI Fehidro'!$H$4)</f>
        <v>0</v>
      </c>
      <c r="I10" s="58">
        <f>SUMIFS(PA!$K:$K,PA!$A:$A,$B10,PA!$M:$M,'PI Fehidro'!$I$4)</f>
        <v>0</v>
      </c>
      <c r="J10" s="58">
        <f>SUMIFS(PA!$K:$K,PA!$A:$A,$B10,PA!$M:$M,'PI Fehidro'!$J$4)</f>
        <v>0</v>
      </c>
      <c r="K10" s="59">
        <f t="shared" si="1"/>
        <v>0</v>
      </c>
      <c r="L10" s="59">
        <f t="shared" si="2"/>
        <v>0</v>
      </c>
      <c r="M10" s="60">
        <f t="shared" si="0"/>
        <v>0</v>
      </c>
      <c r="N10" s="112"/>
      <c r="O10" s="32"/>
    </row>
    <row r="11" spans="1:15" ht="30" customHeight="1" thickBot="1" x14ac:dyDescent="0.3">
      <c r="A11" s="46" t="s">
        <v>2</v>
      </c>
      <c r="B11" s="47" t="s">
        <v>65</v>
      </c>
      <c r="C11" s="58">
        <f>SUMIFS(PA!$H:$H,PA!$A:$A,$B11,PA!$M:$M,'PI Fehidro'!$C$4)</f>
        <v>0</v>
      </c>
      <c r="D11" s="58">
        <f>SUMIFS(PA!$H:$H,PA!$A:$A,$B11,PA!$M:$M,'PI Fehidro'!$D$4)</f>
        <v>0</v>
      </c>
      <c r="E11" s="58">
        <f>SUMIFS(PA!$I:$I,PA!$A:$A,$B11,PA!$M:$M,'PI Fehidro'!$E$4)</f>
        <v>0</v>
      </c>
      <c r="F11" s="58">
        <f>SUMIFS(PA!$I:$I,PA!$A:$A,$B11,PA!$M:$M,'PI Fehidro'!$F$4)</f>
        <v>0</v>
      </c>
      <c r="G11" s="58">
        <f>SUMIFS(PA!$J:$J,PA!$A:$A,$B11,PA!$M:$M,'PI Fehidro'!$G$4)</f>
        <v>0</v>
      </c>
      <c r="H11" s="58">
        <f>SUMIFS(PA!$J:$J,PA!$A:$A,$B11,PA!$M:$M,'PI Fehidro'!$H$4)</f>
        <v>0</v>
      </c>
      <c r="I11" s="58">
        <f>SUMIFS(PA!$K:$K,PA!$A:$A,$B11,PA!$M:$M,'PI Fehidro'!$I$4)</f>
        <v>0</v>
      </c>
      <c r="J11" s="58">
        <f>SUMIFS(PA!$K:$K,PA!$A:$A,$B11,PA!$M:$M,'PI Fehidro'!$J$4)</f>
        <v>0</v>
      </c>
      <c r="K11" s="59">
        <f t="shared" si="1"/>
        <v>0</v>
      </c>
      <c r="L11" s="59">
        <f t="shared" si="2"/>
        <v>0</v>
      </c>
      <c r="M11" s="60">
        <f t="shared" si="0"/>
        <v>0</v>
      </c>
      <c r="N11" s="112"/>
      <c r="O11" s="32"/>
    </row>
    <row r="12" spans="1:15" ht="30" customHeight="1" thickBot="1" x14ac:dyDescent="0.3">
      <c r="A12" s="46" t="s">
        <v>3</v>
      </c>
      <c r="B12" s="47" t="s">
        <v>68</v>
      </c>
      <c r="C12" s="58">
        <f>SUMIFS(PA!$H:$H,PA!$A:$A,$B12,PA!$M:$M,'PI Fehidro'!$C$4)</f>
        <v>0</v>
      </c>
      <c r="D12" s="58">
        <f>SUMIFS(PA!$H:$H,PA!$A:$A,$B12,PA!$M:$M,'PI Fehidro'!$D$4)</f>
        <v>0</v>
      </c>
      <c r="E12" s="58">
        <f>SUMIFS(PA!$I:$I,PA!$A:$A,$B12,PA!$M:$M,'PI Fehidro'!$E$4)</f>
        <v>0</v>
      </c>
      <c r="F12" s="58">
        <f>SUMIFS(PA!$I:$I,PA!$A:$A,$B12,PA!$M:$M,'PI Fehidro'!$F$4)</f>
        <v>300000</v>
      </c>
      <c r="G12" s="58">
        <f>SUMIFS(PA!$J:$J,PA!$A:$A,$B12,PA!$M:$M,'PI Fehidro'!$G$4)</f>
        <v>0</v>
      </c>
      <c r="H12" s="58">
        <f>SUMIFS(PA!$J:$J,PA!$A:$A,$B12,PA!$M:$M,'PI Fehidro'!$H$4)</f>
        <v>0</v>
      </c>
      <c r="I12" s="58">
        <f>SUMIFS(PA!$K:$K,PA!$A:$A,$B12,PA!$M:$M,'PI Fehidro'!$I$4)</f>
        <v>0</v>
      </c>
      <c r="J12" s="58">
        <f>SUMIFS(PA!$K:$K,PA!$A:$A,$B12,PA!$M:$M,'PI Fehidro'!$J$4)</f>
        <v>0</v>
      </c>
      <c r="K12" s="59">
        <f t="shared" si="1"/>
        <v>0</v>
      </c>
      <c r="L12" s="59">
        <f t="shared" si="2"/>
        <v>300000</v>
      </c>
      <c r="M12" s="60">
        <f t="shared" si="0"/>
        <v>1.5790579506804219E-2</v>
      </c>
      <c r="N12" s="113">
        <f>SUM(M12:M17)</f>
        <v>5.7898791524948798E-2</v>
      </c>
      <c r="O12" s="32"/>
    </row>
    <row r="13" spans="1:15" ht="30" customHeight="1" thickBot="1" x14ac:dyDescent="0.3">
      <c r="A13" s="46" t="s">
        <v>3</v>
      </c>
      <c r="B13" s="47" t="s">
        <v>70</v>
      </c>
      <c r="C13" s="58">
        <f>SUMIFS(PA!$H:$H,PA!$A:$A,$B13,PA!$M:$M,'PI Fehidro'!$C$4)</f>
        <v>0</v>
      </c>
      <c r="D13" s="58">
        <f>SUMIFS(PA!$H:$H,PA!$A:$A,$B13,PA!$M:$M,'PI Fehidro'!$D$4)</f>
        <v>200000</v>
      </c>
      <c r="E13" s="58">
        <f>SUMIFS(PA!$I:$I,PA!$A:$A,$B13,PA!$M:$M,'PI Fehidro'!$E$4)</f>
        <v>0</v>
      </c>
      <c r="F13" s="58">
        <f>SUMIFS(PA!$I:$I,PA!$A:$A,$B13,PA!$M:$M,'PI Fehidro'!$F$4)</f>
        <v>200000</v>
      </c>
      <c r="G13" s="58">
        <f>SUMIFS(PA!$J:$J,PA!$A:$A,$B13,PA!$M:$M,'PI Fehidro'!$G$4)</f>
        <v>0</v>
      </c>
      <c r="H13" s="58">
        <f>SUMIFS(PA!$J:$J,PA!$A:$A,$B13,PA!$M:$M,'PI Fehidro'!$H$4)</f>
        <v>200000</v>
      </c>
      <c r="I13" s="58">
        <f>SUMIFS(PA!$K:$K,PA!$A:$A,$B13,PA!$M:$M,'PI Fehidro'!$I$4)</f>
        <v>0</v>
      </c>
      <c r="J13" s="58">
        <f>SUMIFS(PA!$K:$K,PA!$A:$A,$B13,PA!$M:$M,'PI Fehidro'!$J$4)</f>
        <v>200000</v>
      </c>
      <c r="K13" s="59">
        <f t="shared" si="1"/>
        <v>0</v>
      </c>
      <c r="L13" s="59">
        <f t="shared" si="2"/>
        <v>800000</v>
      </c>
      <c r="M13" s="60">
        <f t="shared" si="0"/>
        <v>4.2108212018144582E-2</v>
      </c>
      <c r="N13" s="113"/>
      <c r="O13" s="32"/>
    </row>
    <row r="14" spans="1:15" ht="30" customHeight="1" thickBot="1" x14ac:dyDescent="0.3">
      <c r="A14" s="46" t="s">
        <v>3</v>
      </c>
      <c r="B14" s="47" t="s">
        <v>72</v>
      </c>
      <c r="C14" s="58">
        <f>SUMIFS(PA!$H:$H,PA!$A:$A,$B14,PA!$M:$M,'PI Fehidro'!$C$4)</f>
        <v>0</v>
      </c>
      <c r="D14" s="58">
        <f>SUMIFS(PA!$H:$H,PA!$A:$A,$B14,PA!$M:$M,'PI Fehidro'!$D$4)</f>
        <v>0</v>
      </c>
      <c r="E14" s="58">
        <f>SUMIFS(PA!$I:$I,PA!$A:$A,$B14,PA!$M:$M,'PI Fehidro'!$E$4)</f>
        <v>0</v>
      </c>
      <c r="F14" s="58">
        <f>SUMIFS(PA!$I:$I,PA!$A:$A,$B14,PA!$M:$M,'PI Fehidro'!$F$4)</f>
        <v>0</v>
      </c>
      <c r="G14" s="58">
        <f>SUMIFS(PA!$J:$J,PA!$A:$A,$B14,PA!$M:$M,'PI Fehidro'!$G$4)</f>
        <v>0</v>
      </c>
      <c r="H14" s="58">
        <f>SUMIFS(PA!$J:$J,PA!$A:$A,$B14,PA!$M:$M,'PI Fehidro'!$H$4)</f>
        <v>0</v>
      </c>
      <c r="I14" s="58">
        <f>SUMIFS(PA!$K:$K,PA!$A:$A,$B14,PA!$M:$M,'PI Fehidro'!$I$4)</f>
        <v>0</v>
      </c>
      <c r="J14" s="58">
        <f>SUMIFS(PA!$K:$K,PA!$A:$A,$B14,PA!$M:$M,'PI Fehidro'!$J$4)</f>
        <v>0</v>
      </c>
      <c r="K14" s="59">
        <f t="shared" si="1"/>
        <v>0</v>
      </c>
      <c r="L14" s="59">
        <f t="shared" si="2"/>
        <v>0</v>
      </c>
      <c r="M14" s="60">
        <f t="shared" si="0"/>
        <v>0</v>
      </c>
      <c r="N14" s="113"/>
      <c r="O14" s="32"/>
    </row>
    <row r="15" spans="1:15" ht="30" customHeight="1" thickBot="1" x14ac:dyDescent="0.3">
      <c r="A15" s="46" t="s">
        <v>3</v>
      </c>
      <c r="B15" s="47" t="s">
        <v>74</v>
      </c>
      <c r="C15" s="58">
        <f>SUMIFS(PA!$H:$H,PA!$A:$A,$B15,PA!$M:$M,'PI Fehidro'!$C$4)</f>
        <v>0</v>
      </c>
      <c r="D15" s="58">
        <f>SUMIFS(PA!$H:$H,PA!$A:$A,$B15,PA!$M:$M,'PI Fehidro'!$D$4)</f>
        <v>0</v>
      </c>
      <c r="E15" s="58">
        <f>SUMIFS(PA!$I:$I,PA!$A:$A,$B15,PA!$M:$M,'PI Fehidro'!$E$4)</f>
        <v>0</v>
      </c>
      <c r="F15" s="58">
        <f>SUMIFS(PA!$I:$I,PA!$A:$A,$B15,PA!$M:$M,'PI Fehidro'!$F$4)</f>
        <v>0</v>
      </c>
      <c r="G15" s="58">
        <f>SUMIFS(PA!$J:$J,PA!$A:$A,$B15,PA!$M:$M,'PI Fehidro'!$G$4)</f>
        <v>0</v>
      </c>
      <c r="H15" s="58">
        <f>SUMIFS(PA!$J:$J,PA!$A:$A,$B15,PA!$M:$M,'PI Fehidro'!$H$4)</f>
        <v>0</v>
      </c>
      <c r="I15" s="58">
        <f>SUMIFS(PA!$K:$K,PA!$A:$A,$B15,PA!$M:$M,'PI Fehidro'!$I$4)</f>
        <v>0</v>
      </c>
      <c r="J15" s="58">
        <f>SUMIFS(PA!$K:$K,PA!$A:$A,$B15,PA!$M:$M,'PI Fehidro'!$J$4)</f>
        <v>0</v>
      </c>
      <c r="K15" s="59">
        <f t="shared" si="1"/>
        <v>0</v>
      </c>
      <c r="L15" s="59">
        <f t="shared" si="2"/>
        <v>0</v>
      </c>
      <c r="M15" s="60">
        <f t="shared" si="0"/>
        <v>0</v>
      </c>
      <c r="N15" s="113"/>
      <c r="O15" s="32"/>
    </row>
    <row r="16" spans="1:15" ht="30" customHeight="1" thickBot="1" x14ac:dyDescent="0.3">
      <c r="A16" s="46" t="s">
        <v>3</v>
      </c>
      <c r="B16" s="47" t="s">
        <v>76</v>
      </c>
      <c r="C16" s="58">
        <f>SUMIFS(PA!$H:$H,PA!$A:$A,$B16,PA!$M:$M,'PI Fehidro'!$C$4)</f>
        <v>0</v>
      </c>
      <c r="D16" s="58">
        <f>SUMIFS(PA!$H:$H,PA!$A:$A,$B16,PA!$M:$M,'PI Fehidro'!$D$4)</f>
        <v>0</v>
      </c>
      <c r="E16" s="58">
        <f>SUMIFS(PA!$I:$I,PA!$A:$A,$B16,PA!$M:$M,'PI Fehidro'!$E$4)</f>
        <v>0</v>
      </c>
      <c r="F16" s="58">
        <f>SUMIFS(PA!$I:$I,PA!$A:$A,$B16,PA!$M:$M,'PI Fehidro'!$F$4)</f>
        <v>0</v>
      </c>
      <c r="G16" s="58">
        <f>SUMIFS(PA!$J:$J,PA!$A:$A,$B16,PA!$M:$M,'PI Fehidro'!$G$4)</f>
        <v>0</v>
      </c>
      <c r="H16" s="58">
        <f>SUMIFS(PA!$J:$J,PA!$A:$A,$B16,PA!$M:$M,'PI Fehidro'!$H$4)</f>
        <v>0</v>
      </c>
      <c r="I16" s="58">
        <f>SUMIFS(PA!$K:$K,PA!$A:$A,$B16,PA!$M:$M,'PI Fehidro'!$I$4)</f>
        <v>0</v>
      </c>
      <c r="J16" s="58">
        <f>SUMIFS(PA!$K:$K,PA!$A:$A,$B16,PA!$M:$M,'PI Fehidro'!$J$4)</f>
        <v>0</v>
      </c>
      <c r="K16" s="59">
        <f t="shared" si="1"/>
        <v>0</v>
      </c>
      <c r="L16" s="59">
        <f t="shared" si="2"/>
        <v>0</v>
      </c>
      <c r="M16" s="60">
        <f t="shared" si="0"/>
        <v>0</v>
      </c>
      <c r="N16" s="113"/>
      <c r="O16" s="32"/>
    </row>
    <row r="17" spans="1:15" ht="30" customHeight="1" thickBot="1" x14ac:dyDescent="0.3">
      <c r="A17" s="46" t="s">
        <v>3</v>
      </c>
      <c r="B17" s="47" t="s">
        <v>79</v>
      </c>
      <c r="C17" s="58">
        <f>SUMIFS(PA!$H:$H,PA!$A:$A,$B17,PA!$M:$M,'PI Fehidro'!$C$4)</f>
        <v>0</v>
      </c>
      <c r="D17" s="58">
        <f>SUMIFS(PA!$H:$H,PA!$A:$A,$B17,PA!$M:$M,'PI Fehidro'!$D$4)</f>
        <v>0</v>
      </c>
      <c r="E17" s="58">
        <f>SUMIFS(PA!$I:$I,PA!$A:$A,$B17,PA!$M:$M,'PI Fehidro'!$E$4)</f>
        <v>0</v>
      </c>
      <c r="F17" s="58">
        <f>SUMIFS(PA!$I:$I,PA!$A:$A,$B17,PA!$M:$M,'PI Fehidro'!$F$4)</f>
        <v>0</v>
      </c>
      <c r="G17" s="58">
        <f>SUMIFS(PA!$J:$J,PA!$A:$A,$B17,PA!$M:$M,'PI Fehidro'!$G$4)</f>
        <v>0</v>
      </c>
      <c r="H17" s="58">
        <f>SUMIFS(PA!$J:$J,PA!$A:$A,$B17,PA!$M:$M,'PI Fehidro'!$H$4)</f>
        <v>0</v>
      </c>
      <c r="I17" s="58">
        <f>SUMIFS(PA!$K:$K,PA!$A:$A,$B17,PA!$M:$M,'PI Fehidro'!$I$4)</f>
        <v>0</v>
      </c>
      <c r="J17" s="58">
        <f>SUMIFS(PA!$K:$K,PA!$A:$A,$B17,PA!$M:$M,'PI Fehidro'!$J$4)</f>
        <v>0</v>
      </c>
      <c r="K17" s="59">
        <f t="shared" si="1"/>
        <v>0</v>
      </c>
      <c r="L17" s="59">
        <f t="shared" ref="L17" si="3">D17+F17+H17+J17</f>
        <v>0</v>
      </c>
      <c r="M17" s="60">
        <f t="shared" si="0"/>
        <v>0</v>
      </c>
      <c r="N17" s="113"/>
      <c r="O17" s="32"/>
    </row>
    <row r="18" spans="1:15" ht="30" customHeight="1" thickBot="1" x14ac:dyDescent="0.3">
      <c r="A18" s="46" t="s">
        <v>4</v>
      </c>
      <c r="B18" s="47" t="s">
        <v>82</v>
      </c>
      <c r="C18" s="58">
        <f>SUMIFS(PA!$H:$H,PA!$A:$A,$B18,PA!$M:$M,'PI Fehidro'!$C$4)</f>
        <v>0</v>
      </c>
      <c r="D18" s="58">
        <f>SUMIFS(PA!$H:$H,PA!$A:$A,$B18,PA!$M:$M,'PI Fehidro'!$D$4)</f>
        <v>1650000</v>
      </c>
      <c r="E18" s="58">
        <f>SUMIFS(PA!$I:$I,PA!$A:$A,$B18,PA!$M:$M,'PI Fehidro'!$E$4)</f>
        <v>0</v>
      </c>
      <c r="F18" s="58">
        <f>SUMIFS(PA!$I:$I,PA!$A:$A,$B18,PA!$M:$M,'PI Fehidro'!$F$4)</f>
        <v>1350000</v>
      </c>
      <c r="G18" s="58">
        <f>SUMIFS(PA!$J:$J,PA!$A:$A,$B18,PA!$M:$M,'PI Fehidro'!$G$4)</f>
        <v>0</v>
      </c>
      <c r="H18" s="58">
        <f>SUMIFS(PA!$J:$J,PA!$A:$A,$B18,PA!$M:$M,'PI Fehidro'!$H$4)</f>
        <v>1800000</v>
      </c>
      <c r="I18" s="58">
        <f>SUMIFS(PA!$K:$K,PA!$A:$A,$B18,PA!$M:$M,'PI Fehidro'!$I$4)</f>
        <v>0</v>
      </c>
      <c r="J18" s="58">
        <f>SUMIFS(PA!$K:$K,PA!$A:$A,$B18,PA!$M:$M,'PI Fehidro'!$J$4)</f>
        <v>1500000</v>
      </c>
      <c r="K18" s="59">
        <f t="shared" si="1"/>
        <v>0</v>
      </c>
      <c r="L18" s="59">
        <f t="shared" si="2"/>
        <v>6300000</v>
      </c>
      <c r="M18" s="60">
        <f t="shared" si="0"/>
        <v>0.33160216964288858</v>
      </c>
      <c r="N18" s="113">
        <f>SUM(M18:M22)</f>
        <v>0.48950796471093072</v>
      </c>
      <c r="O18" s="32"/>
    </row>
    <row r="19" spans="1:15" ht="30" customHeight="1" thickBot="1" x14ac:dyDescent="0.3">
      <c r="A19" s="46" t="s">
        <v>4</v>
      </c>
      <c r="B19" s="47" t="s">
        <v>84</v>
      </c>
      <c r="C19" s="58">
        <f>SUMIFS(PA!$H:$H,PA!$A:$A,$B19,PA!$M:$M,'PI Fehidro'!$C$4)</f>
        <v>350000</v>
      </c>
      <c r="D19" s="58">
        <f>SUMIFS(PA!$H:$H,PA!$A:$A,$B19,PA!$M:$M,'PI Fehidro'!$D$4)</f>
        <v>0</v>
      </c>
      <c r="E19" s="58">
        <f>SUMIFS(PA!$I:$I,PA!$A:$A,$B19,PA!$M:$M,'PI Fehidro'!$E$4)</f>
        <v>400000</v>
      </c>
      <c r="F19" s="58">
        <f>SUMIFS(PA!$I:$I,PA!$A:$A,$B19,PA!$M:$M,'PI Fehidro'!$F$4)</f>
        <v>0</v>
      </c>
      <c r="G19" s="58">
        <f>SUMIFS(PA!$J:$J,PA!$A:$A,$B19,PA!$M:$M,'PI Fehidro'!$G$4)</f>
        <v>400000</v>
      </c>
      <c r="H19" s="58">
        <f>SUMIFS(PA!$J:$J,PA!$A:$A,$B19,PA!$M:$M,'PI Fehidro'!$H$4)</f>
        <v>0</v>
      </c>
      <c r="I19" s="58">
        <f>SUMIFS(PA!$K:$K,PA!$A:$A,$B19,PA!$M:$M,'PI Fehidro'!$I$4)</f>
        <v>450000</v>
      </c>
      <c r="J19" s="58">
        <f>SUMIFS(PA!$K:$K,PA!$A:$A,$B19,PA!$M:$M,'PI Fehidro'!$J$4)</f>
        <v>0</v>
      </c>
      <c r="K19" s="59">
        <f t="shared" si="1"/>
        <v>1600000</v>
      </c>
      <c r="L19" s="59">
        <f t="shared" si="2"/>
        <v>0</v>
      </c>
      <c r="M19" s="60">
        <f t="shared" si="0"/>
        <v>8.4216424036289164E-2</v>
      </c>
      <c r="N19" s="113"/>
      <c r="O19" s="32"/>
    </row>
    <row r="20" spans="1:15" ht="30" customHeight="1" thickBot="1" x14ac:dyDescent="0.3">
      <c r="A20" s="46" t="s">
        <v>4</v>
      </c>
      <c r="B20" s="47" t="s">
        <v>86</v>
      </c>
      <c r="C20" s="58">
        <f>SUMIFS(PA!$H:$H,PA!$A:$A,$B20,PA!$M:$M,'PI Fehidro'!$C$4)</f>
        <v>300000</v>
      </c>
      <c r="D20" s="58">
        <f>SUMIFS(PA!$H:$H,PA!$A:$A,$B20,PA!$M:$M,'PI Fehidro'!$D$4)</f>
        <v>0</v>
      </c>
      <c r="E20" s="58">
        <f>SUMIFS(PA!$I:$I,PA!$A:$A,$B20,PA!$M:$M,'PI Fehidro'!$E$4)</f>
        <v>350000</v>
      </c>
      <c r="F20" s="58">
        <f>SUMIFS(PA!$I:$I,PA!$A:$A,$B20,PA!$M:$M,'PI Fehidro'!$F$4)</f>
        <v>0</v>
      </c>
      <c r="G20" s="58">
        <f>SUMIFS(PA!$J:$J,PA!$A:$A,$B20,PA!$M:$M,'PI Fehidro'!$G$4)</f>
        <v>350000</v>
      </c>
      <c r="H20" s="58">
        <f>SUMIFS(PA!$J:$J,PA!$A:$A,$B20,PA!$M:$M,'PI Fehidro'!$H$4)</f>
        <v>0</v>
      </c>
      <c r="I20" s="58">
        <f>SUMIFS(PA!$K:$K,PA!$A:$A,$B20,PA!$M:$M,'PI Fehidro'!$I$4)</f>
        <v>400000</v>
      </c>
      <c r="J20" s="58">
        <f>SUMIFS(PA!$K:$K,PA!$A:$A,$B20,PA!$M:$M,'PI Fehidro'!$J$4)</f>
        <v>0</v>
      </c>
      <c r="K20" s="59">
        <f t="shared" si="1"/>
        <v>1400000</v>
      </c>
      <c r="L20" s="59">
        <f t="shared" si="2"/>
        <v>0</v>
      </c>
      <c r="M20" s="60">
        <f t="shared" si="0"/>
        <v>7.368937103175302E-2</v>
      </c>
      <c r="N20" s="113"/>
      <c r="O20" s="32"/>
    </row>
    <row r="21" spans="1:15" ht="30" customHeight="1" thickBot="1" x14ac:dyDescent="0.3">
      <c r="A21" s="46" t="s">
        <v>4</v>
      </c>
      <c r="B21" s="47" t="s">
        <v>88</v>
      </c>
      <c r="C21" s="58">
        <f>SUMIFS(PA!$H:$H,PA!$A:$A,$B21,PA!$M:$M,'PI Fehidro'!$C$4)</f>
        <v>0</v>
      </c>
      <c r="D21" s="58">
        <f>SUMIFS(PA!$H:$H,PA!$A:$A,$B21,PA!$M:$M,'PI Fehidro'!$D$4)</f>
        <v>0</v>
      </c>
      <c r="E21" s="58">
        <f>SUMIFS(PA!$I:$I,PA!$A:$A,$B21,PA!$M:$M,'PI Fehidro'!$E$4)</f>
        <v>0</v>
      </c>
      <c r="F21" s="58">
        <f>SUMIFS(PA!$I:$I,PA!$A:$A,$B21,PA!$M:$M,'PI Fehidro'!$F$4)</f>
        <v>0</v>
      </c>
      <c r="G21" s="58">
        <f>SUMIFS(PA!$J:$J,PA!$A:$A,$B21,PA!$M:$M,'PI Fehidro'!$G$4)</f>
        <v>0</v>
      </c>
      <c r="H21" s="58">
        <f>SUMIFS(PA!$J:$J,PA!$A:$A,$B21,PA!$M:$M,'PI Fehidro'!$H$4)</f>
        <v>0</v>
      </c>
      <c r="I21" s="58">
        <f>SUMIFS(PA!$K:$K,PA!$A:$A,$B21,PA!$M:$M,'PI Fehidro'!$I$4)</f>
        <v>0</v>
      </c>
      <c r="J21" s="58">
        <f>SUMIFS(PA!$K:$K,PA!$A:$A,$B21,PA!$M:$M,'PI Fehidro'!$J$4)</f>
        <v>0</v>
      </c>
      <c r="K21" s="59">
        <f t="shared" si="1"/>
        <v>0</v>
      </c>
      <c r="L21" s="59">
        <f t="shared" si="2"/>
        <v>0</v>
      </c>
      <c r="M21" s="60">
        <f t="shared" si="0"/>
        <v>0</v>
      </c>
      <c r="N21" s="113"/>
      <c r="O21" s="32"/>
    </row>
    <row r="22" spans="1:15" ht="30" customHeight="1" thickBot="1" x14ac:dyDescent="0.3">
      <c r="A22" s="46" t="s">
        <v>4</v>
      </c>
      <c r="B22" s="47" t="s">
        <v>90</v>
      </c>
      <c r="C22" s="58">
        <f>SUMIFS(PA!$H:$H,PA!$A:$A,$B22,PA!$M:$M,'PI Fehidro'!$C$4)</f>
        <v>0</v>
      </c>
      <c r="D22" s="58">
        <f>SUMIFS(PA!$H:$H,PA!$A:$A,$B22,PA!$M:$M,'PI Fehidro'!$D$4)</f>
        <v>0</v>
      </c>
      <c r="E22" s="58">
        <f>SUMIFS(PA!$I:$I,PA!$A:$A,$B22,PA!$M:$M,'PI Fehidro'!$E$4)</f>
        <v>0</v>
      </c>
      <c r="F22" s="58">
        <f>SUMIFS(PA!$I:$I,PA!$A:$A,$B22,PA!$M:$M,'PI Fehidro'!$F$4)</f>
        <v>0</v>
      </c>
      <c r="G22" s="58">
        <f>SUMIFS(PA!$J:$J,PA!$A:$A,$B22,PA!$M:$M,'PI Fehidro'!$G$4)</f>
        <v>0</v>
      </c>
      <c r="H22" s="58">
        <f>SUMIFS(PA!$J:$J,PA!$A:$A,$B22,PA!$M:$M,'PI Fehidro'!$H$4)</f>
        <v>0</v>
      </c>
      <c r="I22" s="58">
        <f>SUMIFS(PA!$K:$K,PA!$A:$A,$B22,PA!$M:$M,'PI Fehidro'!$I$4)</f>
        <v>0</v>
      </c>
      <c r="J22" s="58">
        <f>SUMIFS(PA!$K:$K,PA!$A:$A,$B22,PA!$M:$M,'PI Fehidro'!$J$4)</f>
        <v>0</v>
      </c>
      <c r="K22" s="59">
        <f t="shared" si="1"/>
        <v>0</v>
      </c>
      <c r="L22" s="59">
        <f t="shared" si="2"/>
        <v>0</v>
      </c>
      <c r="M22" s="60">
        <f t="shared" si="0"/>
        <v>0</v>
      </c>
      <c r="N22" s="113"/>
      <c r="O22" s="32"/>
    </row>
    <row r="23" spans="1:15" ht="30" customHeight="1" thickBot="1" x14ac:dyDescent="0.3">
      <c r="A23" s="46" t="s">
        <v>5</v>
      </c>
      <c r="B23" s="47" t="s">
        <v>93</v>
      </c>
      <c r="C23" s="58">
        <f>SUMIFS(PA!$H:$H,PA!$A:$A,$B23,PA!$M:$M,'PI Fehidro'!$C$4)</f>
        <v>0</v>
      </c>
      <c r="D23" s="58">
        <f>SUMIFS(PA!$H:$H,PA!$A:$A,$B23,PA!$M:$M,'PI Fehidro'!$D$4)</f>
        <v>0</v>
      </c>
      <c r="E23" s="58">
        <f>SUMIFS(PA!$I:$I,PA!$A:$A,$B23,PA!$M:$M,'PI Fehidro'!$E$4)</f>
        <v>0</v>
      </c>
      <c r="F23" s="58">
        <f>SUMIFS(PA!$I:$I,PA!$A:$A,$B23,PA!$M:$M,'PI Fehidro'!$F$4)</f>
        <v>0</v>
      </c>
      <c r="G23" s="58">
        <f>SUMIFS(PA!$J:$J,PA!$A:$A,$B23,PA!$M:$M,'PI Fehidro'!$G$4)</f>
        <v>0</v>
      </c>
      <c r="H23" s="58">
        <f>SUMIFS(PA!$J:$J,PA!$A:$A,$B23,PA!$M:$M,'PI Fehidro'!$H$4)</f>
        <v>0</v>
      </c>
      <c r="I23" s="58">
        <f>SUMIFS(PA!$K:$K,PA!$A:$A,$B23,PA!$M:$M,'PI Fehidro'!$I$4)</f>
        <v>0</v>
      </c>
      <c r="J23" s="58">
        <f>SUMIFS(PA!$K:$K,PA!$A:$A,$B23,PA!$M:$M,'PI Fehidro'!$J$4)</f>
        <v>0</v>
      </c>
      <c r="K23" s="59">
        <f t="shared" si="1"/>
        <v>0</v>
      </c>
      <c r="L23" s="59">
        <f t="shared" si="2"/>
        <v>0</v>
      </c>
      <c r="M23" s="60">
        <f t="shared" si="0"/>
        <v>0</v>
      </c>
      <c r="N23" s="113">
        <f>SUM(M23:M24)</f>
        <v>6.8373209264462262E-2</v>
      </c>
      <c r="O23" s="32"/>
    </row>
    <row r="24" spans="1:15" ht="30" customHeight="1" thickBot="1" x14ac:dyDescent="0.3">
      <c r="A24" s="46" t="s">
        <v>5</v>
      </c>
      <c r="B24" s="47" t="s">
        <v>95</v>
      </c>
      <c r="C24" s="58">
        <f>SUMIFS(PA!$H:$H,PA!$A:$A,$B24,PA!$M:$M,'PI Fehidro'!$C$4)</f>
        <v>0</v>
      </c>
      <c r="D24" s="58">
        <f>SUMIFS(PA!$H:$H,PA!$A:$A,$B24,PA!$M:$M,'PI Fehidro'!$D$4)</f>
        <v>300000</v>
      </c>
      <c r="E24" s="58">
        <f>SUMIFS(PA!$I:$I,PA!$A:$A,$B24,PA!$M:$M,'PI Fehidro'!$E$4)</f>
        <v>0</v>
      </c>
      <c r="F24" s="58">
        <f>SUMIFS(PA!$I:$I,PA!$A:$A,$B24,PA!$M:$M,'PI Fehidro'!$F$4)</f>
        <v>300000</v>
      </c>
      <c r="G24" s="58">
        <f>SUMIFS(PA!$J:$J,PA!$A:$A,$B24,PA!$M:$M,'PI Fehidro'!$G$4)</f>
        <v>0</v>
      </c>
      <c r="H24" s="58">
        <f>SUMIFS(PA!$J:$J,PA!$A:$A,$B24,PA!$M:$M,'PI Fehidro'!$H$4)</f>
        <v>399000</v>
      </c>
      <c r="I24" s="58">
        <f>SUMIFS(PA!$K:$K,PA!$A:$A,$B24,PA!$M:$M,'PI Fehidro'!$I$4)</f>
        <v>0</v>
      </c>
      <c r="J24" s="58">
        <f>SUMIFS(PA!$K:$K,PA!$A:$A,$B24,PA!$M:$M,'PI Fehidro'!$J$4)</f>
        <v>300000</v>
      </c>
      <c r="K24" s="59">
        <f t="shared" si="1"/>
        <v>0</v>
      </c>
      <c r="L24" s="59">
        <f t="shared" si="2"/>
        <v>1299000</v>
      </c>
      <c r="M24" s="60">
        <f t="shared" si="0"/>
        <v>6.8373209264462262E-2</v>
      </c>
      <c r="N24" s="113"/>
      <c r="O24" s="32"/>
    </row>
    <row r="25" spans="1:15" ht="30" customHeight="1" thickBot="1" x14ac:dyDescent="0.3">
      <c r="A25" s="46" t="s">
        <v>6</v>
      </c>
      <c r="B25" s="47" t="s">
        <v>98</v>
      </c>
      <c r="C25" s="58">
        <f>SUMIFS(PA!$H:$H,PA!$A:$A,$B25,PA!$M:$M,'PI Fehidro'!$C$4)</f>
        <v>0</v>
      </c>
      <c r="D25" s="58">
        <f>SUMIFS(PA!$H:$H,PA!$A:$A,$B25,PA!$M:$M,'PI Fehidro'!$D$4)</f>
        <v>949000</v>
      </c>
      <c r="E25" s="58">
        <f>SUMIFS(PA!$I:$I,PA!$A:$A,$B25,PA!$M:$M,'PI Fehidro'!$E$4)</f>
        <v>0</v>
      </c>
      <c r="F25" s="58">
        <f>SUMIFS(PA!$I:$I,PA!$A:$A,$B25,PA!$M:$M,'PI Fehidro'!$F$4)</f>
        <v>800000</v>
      </c>
      <c r="G25" s="58">
        <f>SUMIFS(PA!$J:$J,PA!$A:$A,$B25,PA!$M:$M,'PI Fehidro'!$G$4)</f>
        <v>0</v>
      </c>
      <c r="H25" s="58">
        <f>SUMIFS(PA!$J:$J,PA!$A:$A,$B25,PA!$M:$M,'PI Fehidro'!$H$4)</f>
        <v>900000</v>
      </c>
      <c r="I25" s="58">
        <f>SUMIFS(PA!$K:$K,PA!$A:$A,$B25,PA!$M:$M,'PI Fehidro'!$I$4)</f>
        <v>0</v>
      </c>
      <c r="J25" s="58">
        <f>SUMIFS(PA!$K:$K,PA!$A:$A,$B25,PA!$M:$M,'PI Fehidro'!$J$4)</f>
        <v>900000</v>
      </c>
      <c r="K25" s="59">
        <f t="shared" si="1"/>
        <v>0</v>
      </c>
      <c r="L25" s="59">
        <f t="shared" si="2"/>
        <v>3549000</v>
      </c>
      <c r="M25" s="60">
        <f t="shared" si="0"/>
        <v>0.18680255556549388</v>
      </c>
      <c r="N25" s="113">
        <f>SUM(M25:M27)</f>
        <v>0.18680255556549388</v>
      </c>
      <c r="O25" s="32"/>
    </row>
    <row r="26" spans="1:15" ht="30" customHeight="1" thickBot="1" x14ac:dyDescent="0.3">
      <c r="A26" s="46" t="s">
        <v>6</v>
      </c>
      <c r="B26" s="47" t="s">
        <v>100</v>
      </c>
      <c r="C26" s="58">
        <f>SUMIFS(PA!$H:$H,PA!$A:$A,$B26,PA!$M:$M,'PI Fehidro'!$C$4)</f>
        <v>0</v>
      </c>
      <c r="D26" s="58">
        <f>SUMIFS(PA!$H:$H,PA!$A:$A,$B26,PA!$M:$M,'PI Fehidro'!$D$4)</f>
        <v>0</v>
      </c>
      <c r="E26" s="58">
        <f>SUMIFS(PA!$I:$I,PA!$A:$A,$B26,PA!$M:$M,'PI Fehidro'!$E$4)</f>
        <v>0</v>
      </c>
      <c r="F26" s="58">
        <f>SUMIFS(PA!$I:$I,PA!$A:$A,$B26,PA!$M:$M,'PI Fehidro'!$F$4)</f>
        <v>0</v>
      </c>
      <c r="G26" s="58">
        <f>SUMIFS(PA!$J:$J,PA!$A:$A,$B26,PA!$M:$M,'PI Fehidro'!$G$4)</f>
        <v>0</v>
      </c>
      <c r="H26" s="58">
        <f>SUMIFS(PA!$J:$J,PA!$A:$A,$B26,PA!$M:$M,'PI Fehidro'!$H$4)</f>
        <v>0</v>
      </c>
      <c r="I26" s="58">
        <f>SUMIFS(PA!$K:$K,PA!$A:$A,$B26,PA!$M:$M,'PI Fehidro'!$I$4)</f>
        <v>0</v>
      </c>
      <c r="J26" s="58">
        <f>SUMIFS(PA!$K:$K,PA!$A:$A,$B26,PA!$M:$M,'PI Fehidro'!$J$4)</f>
        <v>0</v>
      </c>
      <c r="K26" s="59">
        <f t="shared" si="1"/>
        <v>0</v>
      </c>
      <c r="L26" s="59">
        <f t="shared" si="2"/>
        <v>0</v>
      </c>
      <c r="M26" s="60">
        <f t="shared" si="0"/>
        <v>0</v>
      </c>
      <c r="N26" s="113"/>
      <c r="O26" s="32"/>
    </row>
    <row r="27" spans="1:15" ht="30" customHeight="1" thickBot="1" x14ac:dyDescent="0.3">
      <c r="A27" s="46" t="s">
        <v>6</v>
      </c>
      <c r="B27" s="47" t="s">
        <v>102</v>
      </c>
      <c r="C27" s="58">
        <f>SUMIFS(PA!$H:$H,PA!$A:$A,$B27,PA!$M:$M,'PI Fehidro'!$C$4)</f>
        <v>0</v>
      </c>
      <c r="D27" s="58">
        <f>SUMIFS(PA!$H:$H,PA!$A:$A,$B27,PA!$M:$M,'PI Fehidro'!$D$4)</f>
        <v>0</v>
      </c>
      <c r="E27" s="58">
        <f>SUMIFS(PA!$I:$I,PA!$A:$A,$B27,PA!$M:$M,'PI Fehidro'!$E$4)</f>
        <v>0</v>
      </c>
      <c r="F27" s="58">
        <f>SUMIFS(PA!$I:$I,PA!$A:$A,$B27,PA!$M:$M,'PI Fehidro'!$F$4)</f>
        <v>0</v>
      </c>
      <c r="G27" s="58">
        <f>SUMIFS(PA!$J:$J,PA!$A:$A,$B27,PA!$M:$M,'PI Fehidro'!$G$4)</f>
        <v>0</v>
      </c>
      <c r="H27" s="58">
        <f>SUMIFS(PA!$J:$J,PA!$A:$A,$B27,PA!$M:$M,'PI Fehidro'!$H$4)</f>
        <v>0</v>
      </c>
      <c r="I27" s="58">
        <f>SUMIFS(PA!$K:$K,PA!$A:$A,$B27,PA!$M:$M,'PI Fehidro'!$I$4)</f>
        <v>0</v>
      </c>
      <c r="J27" s="58">
        <f>SUMIFS(PA!$K:$K,PA!$A:$A,$B27,PA!$M:$M,'PI Fehidro'!$J$4)</f>
        <v>0</v>
      </c>
      <c r="K27" s="59">
        <f t="shared" si="1"/>
        <v>0</v>
      </c>
      <c r="L27" s="59">
        <f t="shared" si="2"/>
        <v>0</v>
      </c>
      <c r="M27" s="60">
        <f t="shared" si="0"/>
        <v>0</v>
      </c>
      <c r="N27" s="113"/>
      <c r="O27" s="32"/>
    </row>
    <row r="28" spans="1:15" ht="30" customHeight="1" thickBot="1" x14ac:dyDescent="0.3">
      <c r="A28" s="46" t="s">
        <v>7</v>
      </c>
      <c r="B28" s="47" t="s">
        <v>105</v>
      </c>
      <c r="C28" s="58">
        <f>SUMIFS(PA!$H:$H,PA!$A:$A,$B28,PA!$M:$M,'PI Fehidro'!$C$4)</f>
        <v>0</v>
      </c>
      <c r="D28" s="58">
        <f>SUMIFS(PA!$H:$H,PA!$A:$A,$B28,PA!$M:$M,'PI Fehidro'!$D$4)</f>
        <v>0</v>
      </c>
      <c r="E28" s="58">
        <f>SUMIFS(PA!$I:$I,PA!$A:$A,$B28,PA!$M:$M,'PI Fehidro'!$E$4)</f>
        <v>0</v>
      </c>
      <c r="F28" s="58">
        <f>SUMIFS(PA!$I:$I,PA!$A:$A,$B28,PA!$M:$M,'PI Fehidro'!$F$4)</f>
        <v>0</v>
      </c>
      <c r="G28" s="58">
        <f>SUMIFS(PA!$J:$J,PA!$A:$A,$B28,PA!$M:$M,'PI Fehidro'!$G$4)</f>
        <v>0</v>
      </c>
      <c r="H28" s="58">
        <f>SUMIFS(PA!$J:$J,PA!$A:$A,$B28,PA!$M:$M,'PI Fehidro'!$H$4)</f>
        <v>0</v>
      </c>
      <c r="I28" s="58">
        <f>SUMIFS(PA!$K:$K,PA!$A:$A,$B28,PA!$M:$M,'PI Fehidro'!$I$4)</f>
        <v>0</v>
      </c>
      <c r="J28" s="58">
        <f>SUMIFS(PA!$K:$K,PA!$A:$A,$B28,PA!$M:$M,'PI Fehidro'!$J$4)</f>
        <v>0</v>
      </c>
      <c r="K28" s="59">
        <f t="shared" si="1"/>
        <v>0</v>
      </c>
      <c r="L28" s="59">
        <f t="shared" si="2"/>
        <v>0</v>
      </c>
      <c r="M28" s="60">
        <f t="shared" si="0"/>
        <v>0</v>
      </c>
      <c r="N28" s="113">
        <f>SUM(M28:M30)</f>
        <v>0</v>
      </c>
      <c r="O28" s="32"/>
    </row>
    <row r="29" spans="1:15" ht="30" customHeight="1" thickBot="1" x14ac:dyDescent="0.3">
      <c r="A29" s="46" t="s">
        <v>7</v>
      </c>
      <c r="B29" s="47" t="s">
        <v>107</v>
      </c>
      <c r="C29" s="58">
        <f>SUMIFS(PA!$H:$H,PA!$A:$A,$B29,PA!$M:$M,'PI Fehidro'!$C$4)</f>
        <v>0</v>
      </c>
      <c r="D29" s="58">
        <f>SUMIFS(PA!$H:$H,PA!$A:$A,$B29,PA!$M:$M,'PI Fehidro'!$D$4)</f>
        <v>0</v>
      </c>
      <c r="E29" s="58">
        <f>SUMIFS(PA!$I:$I,PA!$A:$A,$B29,PA!$M:$M,'PI Fehidro'!$E$4)</f>
        <v>0</v>
      </c>
      <c r="F29" s="58">
        <f>SUMIFS(PA!$I:$I,PA!$A:$A,$B29,PA!$M:$M,'PI Fehidro'!$F$4)</f>
        <v>0</v>
      </c>
      <c r="G29" s="58">
        <f>SUMIFS(PA!$J:$J,PA!$A:$A,$B29,PA!$M:$M,'PI Fehidro'!$G$4)</f>
        <v>0</v>
      </c>
      <c r="H29" s="58">
        <f>SUMIFS(PA!$J:$J,PA!$A:$A,$B29,PA!$M:$M,'PI Fehidro'!$H$4)</f>
        <v>0</v>
      </c>
      <c r="I29" s="58">
        <f>SUMIFS(PA!$K:$K,PA!$A:$A,$B29,PA!$M:$M,'PI Fehidro'!$I$4)</f>
        <v>0</v>
      </c>
      <c r="J29" s="58">
        <f>SUMIFS(PA!$K:$K,PA!$A:$A,$B29,PA!$M:$M,'PI Fehidro'!$J$4)</f>
        <v>0</v>
      </c>
      <c r="K29" s="59">
        <f t="shared" si="1"/>
        <v>0</v>
      </c>
      <c r="L29" s="59">
        <f t="shared" si="2"/>
        <v>0</v>
      </c>
      <c r="M29" s="60">
        <f t="shared" si="0"/>
        <v>0</v>
      </c>
      <c r="N29" s="113"/>
      <c r="O29" s="32"/>
    </row>
    <row r="30" spans="1:15" ht="30" customHeight="1" thickBot="1" x14ac:dyDescent="0.3">
      <c r="A30" s="46" t="s">
        <v>7</v>
      </c>
      <c r="B30" s="47" t="s">
        <v>136</v>
      </c>
      <c r="C30" s="58">
        <f>SUMIFS(PA!$H:$H,PA!$A:$A,$B30,PA!$M:$M,'PI Fehidro'!$C$4)</f>
        <v>0</v>
      </c>
      <c r="D30" s="58">
        <f>SUMIFS(PA!$H:$H,PA!$A:$A,$B30,PA!$M:$M,'PI Fehidro'!$D$4)</f>
        <v>0</v>
      </c>
      <c r="E30" s="58">
        <f>SUMIFS(PA!$I:$I,PA!$A:$A,$B30,PA!$M:$M,'PI Fehidro'!$E$4)</f>
        <v>0</v>
      </c>
      <c r="F30" s="58">
        <f>SUMIFS(PA!$I:$I,PA!$A:$A,$B30,PA!$M:$M,'PI Fehidro'!$F$4)</f>
        <v>0</v>
      </c>
      <c r="G30" s="58">
        <f>SUMIFS(PA!$J:$J,PA!$A:$A,$B30,PA!$M:$M,'PI Fehidro'!$G$4)</f>
        <v>0</v>
      </c>
      <c r="H30" s="58">
        <f>SUMIFS(PA!$J:$J,PA!$A:$A,$B30,PA!$M:$M,'PI Fehidro'!$H$4)</f>
        <v>0</v>
      </c>
      <c r="I30" s="58">
        <f>SUMIFS(PA!$K:$K,PA!$A:$A,$B30,PA!$M:$M,'PI Fehidro'!$I$4)</f>
        <v>0</v>
      </c>
      <c r="J30" s="58">
        <f>SUMIFS(PA!$K:$K,PA!$A:$A,$B30,PA!$M:$M,'PI Fehidro'!$J$4)</f>
        <v>0</v>
      </c>
      <c r="K30" s="59">
        <f t="shared" si="1"/>
        <v>0</v>
      </c>
      <c r="L30" s="59">
        <f t="shared" si="2"/>
        <v>0</v>
      </c>
      <c r="M30" s="60">
        <f t="shared" si="0"/>
        <v>0</v>
      </c>
      <c r="N30" s="113"/>
      <c r="O30" s="32"/>
    </row>
    <row r="31" spans="1:15" ht="30" customHeight="1" thickBot="1" x14ac:dyDescent="0.3">
      <c r="A31" s="46" t="s">
        <v>8</v>
      </c>
      <c r="B31" s="47" t="s">
        <v>112</v>
      </c>
      <c r="C31" s="58">
        <f>SUMIFS(PA!$H:$H,PA!$A:$A,$B31,PA!$M:$M,'PI Fehidro'!$C$4)</f>
        <v>0</v>
      </c>
      <c r="D31" s="58">
        <f>SUMIFS(PA!$H:$H,PA!$A:$A,$B31,PA!$M:$M,'PI Fehidro'!$D$4)</f>
        <v>0</v>
      </c>
      <c r="E31" s="58">
        <f>SUMIFS(PA!$I:$I,PA!$A:$A,$B31,PA!$M:$M,'PI Fehidro'!$E$4)</f>
        <v>0</v>
      </c>
      <c r="F31" s="58">
        <f>SUMIFS(PA!$I:$I,PA!$A:$A,$B31,PA!$M:$M,'PI Fehidro'!$F$4)</f>
        <v>0</v>
      </c>
      <c r="G31" s="58">
        <f>SUMIFS(PA!$J:$J,PA!$A:$A,$B31,PA!$M:$M,'PI Fehidro'!$G$4)</f>
        <v>0</v>
      </c>
      <c r="H31" s="58">
        <f>SUMIFS(PA!$J:$J,PA!$A:$A,$B31,PA!$M:$M,'PI Fehidro'!$H$4)</f>
        <v>0</v>
      </c>
      <c r="I31" s="58">
        <f>SUMIFS(PA!$K:$K,PA!$A:$A,$B31,PA!$M:$M,'PI Fehidro'!$I$4)</f>
        <v>0</v>
      </c>
      <c r="J31" s="58">
        <f>SUMIFS(PA!$K:$K,PA!$A:$A,$B31,PA!$M:$M,'PI Fehidro'!$J$4)</f>
        <v>0</v>
      </c>
      <c r="K31" s="59">
        <f t="shared" si="1"/>
        <v>0</v>
      </c>
      <c r="L31" s="59">
        <f t="shared" si="2"/>
        <v>0</v>
      </c>
      <c r="M31" s="60">
        <f t="shared" si="0"/>
        <v>0</v>
      </c>
      <c r="N31" s="113">
        <f>SUM(M31:M33)</f>
        <v>5.2635265022680726E-2</v>
      </c>
      <c r="O31" s="32"/>
    </row>
    <row r="32" spans="1:15" ht="30" customHeight="1" thickBot="1" x14ac:dyDescent="0.3">
      <c r="A32" s="46" t="s">
        <v>8</v>
      </c>
      <c r="B32" s="47" t="s">
        <v>114</v>
      </c>
      <c r="C32" s="58">
        <f>SUMIFS(PA!$H:$H,PA!$A:$A,$B32,PA!$M:$M,'PI Fehidro'!$C$4)</f>
        <v>0</v>
      </c>
      <c r="D32" s="58">
        <f>SUMIFS(PA!$H:$H,PA!$A:$A,$B32,PA!$M:$M,'PI Fehidro'!$D$4)</f>
        <v>0</v>
      </c>
      <c r="E32" s="58">
        <f>SUMIFS(PA!$I:$I,PA!$A:$A,$B32,PA!$M:$M,'PI Fehidro'!$E$4)</f>
        <v>0</v>
      </c>
      <c r="F32" s="58">
        <f>SUMIFS(PA!$I:$I,PA!$A:$A,$B32,PA!$M:$M,'PI Fehidro'!$F$4)</f>
        <v>400000</v>
      </c>
      <c r="G32" s="58">
        <f>SUMIFS(PA!$J:$J,PA!$A:$A,$B32,PA!$M:$M,'PI Fehidro'!$G$4)</f>
        <v>0</v>
      </c>
      <c r="H32" s="58">
        <f>SUMIFS(PA!$J:$J,PA!$A:$A,$B32,PA!$M:$M,'PI Fehidro'!$H$4)</f>
        <v>0</v>
      </c>
      <c r="I32" s="58">
        <f>SUMIFS(PA!$K:$K,PA!$A:$A,$B32,PA!$M:$M,'PI Fehidro'!$I$4)</f>
        <v>0</v>
      </c>
      <c r="J32" s="58">
        <f>SUMIFS(PA!$K:$K,PA!$A:$A,$B32,PA!$M:$M,'PI Fehidro'!$J$4)</f>
        <v>600000</v>
      </c>
      <c r="K32" s="59">
        <f t="shared" si="1"/>
        <v>0</v>
      </c>
      <c r="L32" s="59">
        <f t="shared" si="2"/>
        <v>1000000</v>
      </c>
      <c r="M32" s="60">
        <f t="shared" si="0"/>
        <v>5.2635265022680726E-2</v>
      </c>
      <c r="N32" s="113"/>
      <c r="O32" s="32"/>
    </row>
    <row r="33" spans="1:16" ht="30" customHeight="1" thickBot="1" x14ac:dyDescent="0.3">
      <c r="A33" s="46" t="s">
        <v>8</v>
      </c>
      <c r="B33" s="47" t="s">
        <v>116</v>
      </c>
      <c r="C33" s="58">
        <f>SUMIFS(PA!$H:$H,PA!$A:$A,$B33,PA!$M:$M,'PI Fehidro'!$C$4)</f>
        <v>0</v>
      </c>
      <c r="D33" s="58">
        <f>SUMIFS(PA!$H:$H,PA!$A:$A,$B33,PA!$M:$M,'PI Fehidro'!$D$4)</f>
        <v>0</v>
      </c>
      <c r="E33" s="58">
        <f>SUMIFS(PA!$I:$I,PA!$A:$A,$B33,PA!$M:$M,'PI Fehidro'!$E$4)</f>
        <v>0</v>
      </c>
      <c r="F33" s="58">
        <f>SUMIFS(PA!$I:$I,PA!$A:$A,$B33,PA!$M:$M,'PI Fehidro'!$F$4)</f>
        <v>0</v>
      </c>
      <c r="G33" s="58">
        <f>SUMIFS(PA!$J:$J,PA!$A:$A,$B33,PA!$M:$M,'PI Fehidro'!$G$4)</f>
        <v>0</v>
      </c>
      <c r="H33" s="58">
        <f>SUMIFS(PA!$J:$J,PA!$A:$A,$B33,PA!$M:$M,'PI Fehidro'!$H$4)</f>
        <v>0</v>
      </c>
      <c r="I33" s="58">
        <f>SUMIFS(PA!$K:$K,PA!$A:$A,$B33,PA!$M:$M,'PI Fehidro'!$I$4)</f>
        <v>0</v>
      </c>
      <c r="J33" s="58">
        <f>SUMIFS(PA!$K:$K,PA!$A:$A,$B33,PA!$M:$M,'PI Fehidro'!$J$4)</f>
        <v>0</v>
      </c>
      <c r="K33" s="59">
        <f t="shared" si="1"/>
        <v>0</v>
      </c>
      <c r="L33" s="59">
        <f t="shared" si="2"/>
        <v>0</v>
      </c>
      <c r="M33" s="60">
        <f t="shared" si="0"/>
        <v>0</v>
      </c>
      <c r="N33" s="113"/>
      <c r="O33" s="32"/>
    </row>
    <row r="34" spans="1:16" ht="30" customHeight="1" thickBot="1" x14ac:dyDescent="0.3">
      <c r="A34" s="46" t="s">
        <v>9</v>
      </c>
      <c r="B34" s="47" t="s">
        <v>119</v>
      </c>
      <c r="C34" s="58">
        <f>SUMIFS(PA!$H:$H,PA!$A:$A,$B34,PA!$M:$M,'PI Fehidro'!$C$4)</f>
        <v>0</v>
      </c>
      <c r="D34" s="58">
        <f>SUMIFS(PA!$H:$H,PA!$A:$A,$B34,PA!$M:$M,'PI Fehidro'!$D$4)</f>
        <v>0</v>
      </c>
      <c r="E34" s="58">
        <f>SUMIFS(PA!$I:$I,PA!$A:$A,$B34,PA!$M:$M,'PI Fehidro'!$E$4)</f>
        <v>0</v>
      </c>
      <c r="F34" s="58">
        <f>SUMIFS(PA!$I:$I,PA!$A:$A,$B34,PA!$M:$M,'PI Fehidro'!$F$4)</f>
        <v>0</v>
      </c>
      <c r="G34" s="58">
        <f>SUMIFS(PA!$J:$J,PA!$A:$A,$B34,PA!$M:$M,'PI Fehidro'!$G$4)</f>
        <v>150000</v>
      </c>
      <c r="H34" s="58">
        <f>SUMIFS(PA!$J:$J,PA!$A:$A,$B34,PA!$M:$M,'PI Fehidro'!$H$4)</f>
        <v>0</v>
      </c>
      <c r="I34" s="58">
        <f>SUMIFS(PA!$K:$K,PA!$A:$A,$B34,PA!$M:$M,'PI Fehidro'!$I$4)</f>
        <v>0</v>
      </c>
      <c r="J34" s="58">
        <f>SUMIFS(PA!$K:$K,PA!$A:$A,$B34,PA!$M:$M,'PI Fehidro'!$J$4)</f>
        <v>0</v>
      </c>
      <c r="K34" s="59">
        <f t="shared" si="1"/>
        <v>150000</v>
      </c>
      <c r="L34" s="59">
        <f t="shared" si="2"/>
        <v>0</v>
      </c>
      <c r="M34" s="60">
        <f t="shared" si="0"/>
        <v>7.8952897534021096E-3</v>
      </c>
      <c r="N34" s="113">
        <f>SUM(M34:M36)</f>
        <v>6.8461079628596419E-2</v>
      </c>
      <c r="O34" s="32"/>
    </row>
    <row r="35" spans="1:16" ht="30" customHeight="1" thickBot="1" x14ac:dyDescent="0.3">
      <c r="A35" s="46" t="s">
        <v>9</v>
      </c>
      <c r="B35" s="47" t="s">
        <v>121</v>
      </c>
      <c r="C35" s="58">
        <f>SUMIFS(PA!$H:$H,PA!$A:$A,$B35,PA!$M:$M,'PI Fehidro'!$C$4)</f>
        <v>224060</v>
      </c>
      <c r="D35" s="58">
        <f>SUMIFS(PA!$H:$H,PA!$A:$A,$B35,PA!$M:$M,'PI Fehidro'!$D$4)</f>
        <v>0</v>
      </c>
      <c r="E35" s="58">
        <f>SUMIFS(PA!$I:$I,PA!$A:$A,$B35,PA!$M:$M,'PI Fehidro'!$E$4)</f>
        <v>357435.42</v>
      </c>
      <c r="F35" s="58">
        <f>SUMIFS(PA!$I:$I,PA!$A:$A,$B35,PA!$M:$M,'PI Fehidro'!$F$4)</f>
        <v>0</v>
      </c>
      <c r="G35" s="58">
        <f>SUMIFS(PA!$J:$J,PA!$A:$A,$B35,PA!$M:$M,'PI Fehidro'!$G$4)</f>
        <v>241884.9</v>
      </c>
      <c r="H35" s="58">
        <f>SUMIFS(PA!$J:$J,PA!$A:$A,$B35,PA!$M:$M,'PI Fehidro'!$H$4)</f>
        <v>0</v>
      </c>
      <c r="I35" s="58">
        <f>SUMIFS(PA!$K:$K,PA!$A:$A,$B35,PA!$M:$M,'PI Fehidro'!$I$4)</f>
        <v>327289.09999999998</v>
      </c>
      <c r="J35" s="58">
        <f>SUMIFS(PA!$K:$K,PA!$A:$A,$B35,PA!$M:$M,'PI Fehidro'!$J$4)</f>
        <v>0</v>
      </c>
      <c r="K35" s="59">
        <f t="shared" si="1"/>
        <v>1150669.42</v>
      </c>
      <c r="L35" s="59">
        <f t="shared" si="2"/>
        <v>0</v>
      </c>
      <c r="M35" s="60">
        <f t="shared" si="0"/>
        <v>6.0565789875194315E-2</v>
      </c>
      <c r="N35" s="113"/>
      <c r="O35" s="32"/>
    </row>
    <row r="36" spans="1:16" ht="30" customHeight="1" thickBot="1" x14ac:dyDescent="0.3">
      <c r="A36" s="46" t="s">
        <v>9</v>
      </c>
      <c r="B36" s="47" t="s">
        <v>123</v>
      </c>
      <c r="C36" s="58">
        <f>SUMIFS(PA!$H:$H,PA!$A:$A,$B36,PA!$M:$M,'PI Fehidro'!$C$4)</f>
        <v>0</v>
      </c>
      <c r="D36" s="58">
        <f>SUMIFS(PA!$H:$H,PA!$A:$A,$B36,PA!$M:$M,'PI Fehidro'!$D$4)</f>
        <v>0</v>
      </c>
      <c r="E36" s="58">
        <f>SUMIFS(PA!$I:$I,PA!$A:$A,$B36,PA!$M:$M,'PI Fehidro'!$E$4)</f>
        <v>0</v>
      </c>
      <c r="F36" s="58">
        <f>SUMIFS(PA!$I:$I,PA!$A:$A,$B36,PA!$M:$M,'PI Fehidro'!$F$4)</f>
        <v>0</v>
      </c>
      <c r="G36" s="58">
        <f>SUMIFS(PA!$J:$J,PA!$A:$A,$B36,PA!$M:$M,'PI Fehidro'!$G$4)</f>
        <v>0</v>
      </c>
      <c r="H36" s="58">
        <f>SUMIFS(PA!$J:$J,PA!$A:$A,$B36,PA!$M:$M,'PI Fehidro'!$H$4)</f>
        <v>0</v>
      </c>
      <c r="I36" s="58">
        <f>SUMIFS(PA!$K:$K,PA!$A:$A,$B36,PA!$M:$M,'PI Fehidro'!$I$4)</f>
        <v>0</v>
      </c>
      <c r="J36" s="58">
        <f>SUMIFS(PA!$K:$K,PA!$A:$A,$B36,PA!$M:$M,'PI Fehidro'!$J$4)</f>
        <v>0</v>
      </c>
      <c r="K36" s="59">
        <f>C36+E36+G36+I36</f>
        <v>0</v>
      </c>
      <c r="L36" s="59">
        <f>D36+F36+H36+J36</f>
        <v>0</v>
      </c>
      <c r="M36" s="60">
        <f t="shared" si="0"/>
        <v>0</v>
      </c>
      <c r="N36" s="113"/>
      <c r="O36" s="32"/>
      <c r="P36" s="48"/>
    </row>
    <row r="37" spans="1:16" ht="34.9" customHeight="1" thickBot="1" x14ac:dyDescent="0.3">
      <c r="A37" s="49" t="s">
        <v>150</v>
      </c>
      <c r="B37" s="49"/>
      <c r="C37" s="61">
        <f>SUM(C5:C36)</f>
        <v>1074060</v>
      </c>
      <c r="D37" s="61">
        <f>SUM(D5:D36)</f>
        <v>3249000</v>
      </c>
      <c r="E37" s="61">
        <f t="shared" ref="E37:K37" si="4">SUM(E5:E36)</f>
        <v>1107435.42</v>
      </c>
      <c r="F37" s="61">
        <f t="shared" si="4"/>
        <v>3500000</v>
      </c>
      <c r="G37" s="61">
        <f>SUM(G5:G36)</f>
        <v>1141884.8999999999</v>
      </c>
      <c r="H37" s="61">
        <f t="shared" si="4"/>
        <v>3749000</v>
      </c>
      <c r="I37" s="61">
        <f t="shared" si="4"/>
        <v>1177289.1000000001</v>
      </c>
      <c r="J37" s="61">
        <f>SUM(J5:J36)</f>
        <v>4000000</v>
      </c>
      <c r="K37" s="61">
        <f t="shared" si="4"/>
        <v>4500669.42</v>
      </c>
      <c r="L37" s="61">
        <f>SUM(L5:L36)</f>
        <v>14498000</v>
      </c>
      <c r="M37" s="62"/>
      <c r="N37" s="63"/>
      <c r="O37" s="32"/>
    </row>
    <row r="38" spans="1:16" ht="34.9" customHeight="1" thickBot="1" x14ac:dyDescent="0.3">
      <c r="A38" s="49" t="s">
        <v>151</v>
      </c>
      <c r="B38" s="49"/>
      <c r="C38" s="64"/>
      <c r="D38" s="64"/>
      <c r="E38" s="64"/>
      <c r="F38" s="64"/>
      <c r="G38" s="64"/>
      <c r="H38" s="64"/>
      <c r="I38" s="64"/>
      <c r="J38" s="64"/>
      <c r="K38" s="64">
        <f>SUM(K37,L37)</f>
        <v>18998669.420000002</v>
      </c>
      <c r="L38" s="64"/>
      <c r="M38" s="64"/>
      <c r="N38" s="64"/>
      <c r="O38" s="32"/>
    </row>
    <row r="39" spans="1:16" ht="25.15" customHeight="1" x14ac:dyDescent="0.25">
      <c r="A39" s="50"/>
      <c r="B39" s="51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2"/>
      <c r="N39" s="53"/>
    </row>
    <row r="40" spans="1:16" ht="25.15" customHeight="1" x14ac:dyDescent="0.25">
      <c r="A40" s="54"/>
      <c r="B40" s="54"/>
      <c r="C40" s="54"/>
      <c r="D40" s="54"/>
      <c r="E40" s="54"/>
      <c r="F40" s="54"/>
      <c r="G40" s="54"/>
      <c r="H40" s="55"/>
      <c r="M40" s="56"/>
    </row>
    <row r="43" spans="1:16" ht="34.9" customHeight="1" x14ac:dyDescent="0.25"/>
    <row r="44" spans="1:16" ht="34.9" customHeight="1" x14ac:dyDescent="0.25"/>
    <row r="45" spans="1:16" ht="34.9" customHeight="1" x14ac:dyDescent="0.25"/>
    <row r="46" spans="1:16" ht="34.9" customHeight="1" x14ac:dyDescent="0.25"/>
  </sheetData>
  <sheetProtection algorithmName="SHA-512" hashValue="mY/AMD47Qox5LmRqU/BEKsTmpTU37OmLGKD5wq7oPR/cCHBoYzAe4R1WRU/JCZ6EOHhvAqb6hZ9fRGVCXgQCwA==" saltValue="tDSK+tYPkXJPL+DGihlMdA==" spinCount="100000" sheet="1" objects="1" scenarios="1"/>
  <mergeCells count="8">
    <mergeCell ref="N5:N11"/>
    <mergeCell ref="N31:N33"/>
    <mergeCell ref="N34:N36"/>
    <mergeCell ref="N12:N17"/>
    <mergeCell ref="N18:N22"/>
    <mergeCell ref="N23:N24"/>
    <mergeCell ref="N25:N27"/>
    <mergeCell ref="N28:N30"/>
  </mergeCells>
  <pageMargins left="0.25" right="0.25" top="0.75" bottom="0.75" header="0.3" footer="0.3"/>
  <pageSetup paperSize="9" scale="4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="70" zoomScaleNormal="70" workbookViewId="0">
      <pane ySplit="4" topLeftCell="A23" activePane="bottomLeft" state="frozen"/>
      <selection pane="bottomLeft" sqref="A1:N38"/>
    </sheetView>
  </sheetViews>
  <sheetFormatPr defaultColWidth="8.85546875" defaultRowHeight="25.15" customHeight="1" x14ac:dyDescent="0.25"/>
  <cols>
    <col min="1" max="1" width="10.7109375" style="27" customWidth="1"/>
    <col min="2" max="2" width="24" style="75" bestFit="1" customWidth="1"/>
    <col min="3" max="12" width="18.7109375" style="26" customWidth="1"/>
    <col min="13" max="13" width="18.7109375" style="73" customWidth="1"/>
    <col min="14" max="14" width="21.28515625" style="57" customWidth="1"/>
    <col min="15" max="16384" width="8.85546875" style="26"/>
  </cols>
  <sheetData>
    <row r="1" spans="1:15" ht="25.15" customHeight="1" thickBot="1" x14ac:dyDescent="0.35">
      <c r="A1" s="31" t="s">
        <v>156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25.15" customHeight="1" thickBot="1" x14ac:dyDescent="0.3">
      <c r="A2" s="65"/>
      <c r="B2" s="33"/>
      <c r="C2" s="35" t="s">
        <v>128</v>
      </c>
      <c r="D2" s="35"/>
      <c r="E2" s="35"/>
      <c r="F2" s="35"/>
      <c r="G2" s="35"/>
      <c r="H2" s="35"/>
      <c r="I2" s="35"/>
      <c r="J2" s="35"/>
      <c r="K2" s="33"/>
      <c r="L2" s="33"/>
      <c r="M2" s="116" t="s">
        <v>48</v>
      </c>
      <c r="N2" s="117" t="s">
        <v>49</v>
      </c>
      <c r="O2" s="32"/>
    </row>
    <row r="3" spans="1:15" ht="42.75" customHeight="1" thickBot="1" x14ac:dyDescent="0.3">
      <c r="A3" s="38" t="s">
        <v>40</v>
      </c>
      <c r="B3" s="38" t="s">
        <v>41</v>
      </c>
      <c r="C3" s="39">
        <v>2020</v>
      </c>
      <c r="D3" s="39">
        <v>2020</v>
      </c>
      <c r="E3" s="40">
        <v>2021</v>
      </c>
      <c r="F3" s="40">
        <v>2021</v>
      </c>
      <c r="G3" s="41">
        <v>2022</v>
      </c>
      <c r="H3" s="41">
        <v>2022</v>
      </c>
      <c r="I3" s="42">
        <v>2023</v>
      </c>
      <c r="J3" s="42">
        <v>2023</v>
      </c>
      <c r="K3" s="37" t="s">
        <v>129</v>
      </c>
      <c r="L3" s="38" t="s">
        <v>130</v>
      </c>
      <c r="M3" s="116"/>
      <c r="N3" s="117"/>
      <c r="O3" s="32"/>
    </row>
    <row r="4" spans="1:15" ht="31.15" customHeight="1" thickBot="1" x14ac:dyDescent="0.3">
      <c r="A4" s="44"/>
      <c r="B4" s="44"/>
      <c r="C4" s="66" t="s">
        <v>0</v>
      </c>
      <c r="D4" s="67" t="s">
        <v>1</v>
      </c>
      <c r="E4" s="66" t="s">
        <v>0</v>
      </c>
      <c r="F4" s="67" t="s">
        <v>1</v>
      </c>
      <c r="G4" s="66" t="s">
        <v>0</v>
      </c>
      <c r="H4" s="67" t="s">
        <v>1</v>
      </c>
      <c r="I4" s="66" t="s">
        <v>0</v>
      </c>
      <c r="J4" s="67" t="s">
        <v>1</v>
      </c>
      <c r="K4" s="44"/>
      <c r="L4" s="44"/>
      <c r="M4" s="116"/>
      <c r="N4" s="117"/>
      <c r="O4" s="32"/>
    </row>
    <row r="5" spans="1:15" ht="30" customHeight="1" thickBot="1" x14ac:dyDescent="0.3">
      <c r="A5" s="68" t="s">
        <v>2</v>
      </c>
      <c r="B5" s="47" t="s">
        <v>53</v>
      </c>
      <c r="C5" s="76">
        <f>'PI Fehidro'!C5+'PI Fehidro'!D5</f>
        <v>0</v>
      </c>
      <c r="D5" s="76">
        <f>SUMIFS(PA!$H:$H,PA!$A:$A,$B5,PA!$M:$M,Operacional!$F$3)</f>
        <v>0</v>
      </c>
      <c r="E5" s="76">
        <f>'PI Fehidro'!E5+'PI Fehidro'!F5</f>
        <v>0</v>
      </c>
      <c r="F5" s="76">
        <f>SUMIFS(PA!$I:$I,PA!$A:$A,$B5,PA!$M:$M,Operacional!$F$3)</f>
        <v>0</v>
      </c>
      <c r="G5" s="77">
        <f>'PI Fehidro'!G5+'PI Fehidro'!H5</f>
        <v>300000</v>
      </c>
      <c r="H5" s="76">
        <f>SUMIFS(PA!$J:$J,PA!$A:$A,$B5,PA!$M:$M,Operacional!$F$3)</f>
        <v>0</v>
      </c>
      <c r="I5" s="77">
        <f>'PI Fehidro'!I5+'PI Fehidro'!J5</f>
        <v>0</v>
      </c>
      <c r="J5" s="76">
        <f>SUMIFS(PA!$K:$K,PA!$A:$A,$B5,PA!$M:$M,Operacional!$F$3)</f>
        <v>0</v>
      </c>
      <c r="K5" s="77">
        <f>C5+E5+G5+I5</f>
        <v>300000</v>
      </c>
      <c r="L5" s="77">
        <f>D5+F5+H5+J5</f>
        <v>0</v>
      </c>
      <c r="M5" s="78">
        <f t="shared" ref="M5:M35" si="0">IFERROR(SUM($K5,$L5)/$K$38,"")</f>
        <v>1.5790579506804219E-2</v>
      </c>
      <c r="N5" s="118">
        <f>IFERROR(SUM(M5:M11),"")</f>
        <v>7.632113428288706E-2</v>
      </c>
      <c r="O5" s="32"/>
    </row>
    <row r="6" spans="1:15" ht="30" customHeight="1" thickBot="1" x14ac:dyDescent="0.3">
      <c r="A6" s="68" t="s">
        <v>2</v>
      </c>
      <c r="B6" s="47" t="s">
        <v>55</v>
      </c>
      <c r="C6" s="76">
        <f>'PI Fehidro'!C6+'PI Fehidro'!D6</f>
        <v>350000</v>
      </c>
      <c r="D6" s="76">
        <f>SUMIFS(PA!$H:$H,PA!$A:$A,$B6,PA!$M:$M,Operacional!$F$3)</f>
        <v>0</v>
      </c>
      <c r="E6" s="76">
        <f>'PI Fehidro'!E6+'PI Fehidro'!F6</f>
        <v>150000</v>
      </c>
      <c r="F6" s="76">
        <f>SUMIFS(PA!$I:$I,PA!$A:$A,$B6,PA!$M:$M,Operacional!$F$3)</f>
        <v>0</v>
      </c>
      <c r="G6" s="77">
        <f>'PI Fehidro'!G6+'PI Fehidro'!H6</f>
        <v>150000</v>
      </c>
      <c r="H6" s="76">
        <f>SUMIFS(PA!$J:$J,PA!$A:$A,$B6,PA!$M:$M,Operacional!$F$3)</f>
        <v>0</v>
      </c>
      <c r="I6" s="77">
        <f>'PI Fehidro'!I6+'PI Fehidro'!J6</f>
        <v>500000</v>
      </c>
      <c r="J6" s="76">
        <f>SUMIFS(PA!$K:$K,PA!$A:$A,$B6,PA!$M:$M,Operacional!$F$3)</f>
        <v>0</v>
      </c>
      <c r="K6" s="77">
        <f t="shared" ref="K6:K36" si="1">C6+E6+G6+I6</f>
        <v>1150000</v>
      </c>
      <c r="L6" s="77">
        <f t="shared" ref="L6:L36" si="2">D6+F6+H6+J6</f>
        <v>0</v>
      </c>
      <c r="M6" s="78">
        <f t="shared" si="0"/>
        <v>6.0530554776082837E-2</v>
      </c>
      <c r="N6" s="118"/>
      <c r="O6" s="32"/>
    </row>
    <row r="7" spans="1:15" ht="30" customHeight="1" thickBot="1" x14ac:dyDescent="0.3">
      <c r="A7" s="68" t="s">
        <v>2</v>
      </c>
      <c r="B7" s="47" t="s">
        <v>57</v>
      </c>
      <c r="C7" s="76">
        <f>'PI Fehidro'!C7+'PI Fehidro'!D7</f>
        <v>0</v>
      </c>
      <c r="D7" s="76">
        <f>SUMIFS(PA!$H:$H,PA!$A:$A,$B7,PA!$M:$M,Operacional!$F$3)</f>
        <v>0</v>
      </c>
      <c r="E7" s="76">
        <f>'PI Fehidro'!E7+'PI Fehidro'!F7</f>
        <v>0</v>
      </c>
      <c r="F7" s="76">
        <f>SUMIFS(PA!$I:$I,PA!$A:$A,$B7,PA!$M:$M,Operacional!$F$3)</f>
        <v>0</v>
      </c>
      <c r="G7" s="77">
        <f>'PI Fehidro'!G7+'PI Fehidro'!H7</f>
        <v>0</v>
      </c>
      <c r="H7" s="76">
        <f>SUMIFS(PA!$J:$J,PA!$A:$A,$B7,PA!$M:$M,Operacional!$F$3)</f>
        <v>0</v>
      </c>
      <c r="I7" s="77">
        <f>'PI Fehidro'!I7+'PI Fehidro'!J7</f>
        <v>0</v>
      </c>
      <c r="J7" s="76">
        <f>SUMIFS(PA!$K:$K,PA!$A:$A,$B7,PA!$M:$M,Operacional!$F$3)</f>
        <v>0</v>
      </c>
      <c r="K7" s="77">
        <f t="shared" si="1"/>
        <v>0</v>
      </c>
      <c r="L7" s="77">
        <f t="shared" si="2"/>
        <v>0</v>
      </c>
      <c r="M7" s="78">
        <f t="shared" si="0"/>
        <v>0</v>
      </c>
      <c r="N7" s="118"/>
      <c r="O7" s="32"/>
    </row>
    <row r="8" spans="1:15" ht="30" customHeight="1" thickBot="1" x14ac:dyDescent="0.3">
      <c r="A8" s="68" t="s">
        <v>2</v>
      </c>
      <c r="B8" s="47" t="s">
        <v>59</v>
      </c>
      <c r="C8" s="76">
        <f>'PI Fehidro'!C8+'PI Fehidro'!D8</f>
        <v>0</v>
      </c>
      <c r="D8" s="76">
        <f>SUMIFS(PA!$H:$H,PA!$A:$A,$B8,PA!$M:$M,Operacional!$F$3)</f>
        <v>0</v>
      </c>
      <c r="E8" s="76">
        <f>'PI Fehidro'!E8+'PI Fehidro'!F8</f>
        <v>0</v>
      </c>
      <c r="F8" s="76">
        <f>SUMIFS(PA!$I:$I,PA!$A:$A,$B8,PA!$M:$M,Operacional!$F$3)</f>
        <v>0</v>
      </c>
      <c r="G8" s="77">
        <f>'PI Fehidro'!G8+'PI Fehidro'!H8</f>
        <v>0</v>
      </c>
      <c r="H8" s="76">
        <f>SUMIFS(PA!$J:$J,PA!$A:$A,$B8,PA!$M:$M,Operacional!$F$3)</f>
        <v>0</v>
      </c>
      <c r="I8" s="77">
        <f>'PI Fehidro'!I8+'PI Fehidro'!J8</f>
        <v>0</v>
      </c>
      <c r="J8" s="76">
        <f>SUMIFS(PA!$K:$K,PA!$A:$A,$B8,PA!$M:$M,Operacional!$F$3)</f>
        <v>0</v>
      </c>
      <c r="K8" s="77">
        <f t="shared" si="1"/>
        <v>0</v>
      </c>
      <c r="L8" s="77">
        <f t="shared" si="2"/>
        <v>0</v>
      </c>
      <c r="M8" s="78">
        <f t="shared" si="0"/>
        <v>0</v>
      </c>
      <c r="N8" s="118"/>
      <c r="O8" s="32"/>
    </row>
    <row r="9" spans="1:15" ht="30" customHeight="1" thickBot="1" x14ac:dyDescent="0.3">
      <c r="A9" s="68" t="s">
        <v>2</v>
      </c>
      <c r="B9" s="47" t="s">
        <v>61</v>
      </c>
      <c r="C9" s="76">
        <f>'PI Fehidro'!C9+'PI Fehidro'!D9</f>
        <v>0</v>
      </c>
      <c r="D9" s="76">
        <f>SUMIFS(PA!$H:$H,PA!$A:$A,$B9,PA!$M:$M,Operacional!$F$3)</f>
        <v>0</v>
      </c>
      <c r="E9" s="76">
        <f>'PI Fehidro'!E9+'PI Fehidro'!F9</f>
        <v>0</v>
      </c>
      <c r="F9" s="76">
        <f>SUMIFS(PA!$I:$I,PA!$A:$A,$B9,PA!$M:$M,Operacional!$F$3)</f>
        <v>0</v>
      </c>
      <c r="G9" s="77">
        <f>'PI Fehidro'!G9+'PI Fehidro'!H9</f>
        <v>0</v>
      </c>
      <c r="H9" s="76">
        <f>SUMIFS(PA!$J:$J,PA!$A:$A,$B9,PA!$M:$M,Operacional!$F$3)</f>
        <v>0</v>
      </c>
      <c r="I9" s="77">
        <f>'PI Fehidro'!I9+'PI Fehidro'!J9</f>
        <v>0</v>
      </c>
      <c r="J9" s="76">
        <f>SUMIFS(PA!$K:$K,PA!$A:$A,$B9,PA!$M:$M,Operacional!$F$3)</f>
        <v>0</v>
      </c>
      <c r="K9" s="77">
        <f t="shared" si="1"/>
        <v>0</v>
      </c>
      <c r="L9" s="77">
        <f t="shared" si="2"/>
        <v>0</v>
      </c>
      <c r="M9" s="78">
        <f t="shared" si="0"/>
        <v>0</v>
      </c>
      <c r="N9" s="118"/>
      <c r="O9" s="32"/>
    </row>
    <row r="10" spans="1:15" ht="30" customHeight="1" thickBot="1" x14ac:dyDescent="0.3">
      <c r="A10" s="68" t="s">
        <v>2</v>
      </c>
      <c r="B10" s="47" t="s">
        <v>63</v>
      </c>
      <c r="C10" s="76">
        <f>'PI Fehidro'!C10+'PI Fehidro'!D10</f>
        <v>0</v>
      </c>
      <c r="D10" s="76">
        <f>SUMIFS(PA!$H:$H,PA!$A:$A,$B10,PA!$M:$M,Operacional!$F$3)</f>
        <v>0</v>
      </c>
      <c r="E10" s="76">
        <f>'PI Fehidro'!E10+'PI Fehidro'!F10</f>
        <v>0</v>
      </c>
      <c r="F10" s="76">
        <f>SUMIFS(PA!$I:$I,PA!$A:$A,$B10,PA!$M:$M,Operacional!$F$3)</f>
        <v>0</v>
      </c>
      <c r="G10" s="77">
        <f>'PI Fehidro'!G10+'PI Fehidro'!H10</f>
        <v>0</v>
      </c>
      <c r="H10" s="76">
        <f>SUMIFS(PA!$J:$J,PA!$A:$A,$B10,PA!$M:$M,Operacional!$F$3)</f>
        <v>0</v>
      </c>
      <c r="I10" s="77">
        <f>'PI Fehidro'!I10+'PI Fehidro'!J10</f>
        <v>0</v>
      </c>
      <c r="J10" s="76">
        <f>SUMIFS(PA!$K:$K,PA!$A:$A,$B10,PA!$M:$M,Operacional!$F$3)</f>
        <v>0</v>
      </c>
      <c r="K10" s="77">
        <f t="shared" si="1"/>
        <v>0</v>
      </c>
      <c r="L10" s="77">
        <f t="shared" si="2"/>
        <v>0</v>
      </c>
      <c r="M10" s="78">
        <f t="shared" si="0"/>
        <v>0</v>
      </c>
      <c r="N10" s="118"/>
      <c r="O10" s="32"/>
    </row>
    <row r="11" spans="1:15" ht="30" customHeight="1" thickBot="1" x14ac:dyDescent="0.3">
      <c r="A11" s="68" t="s">
        <v>2</v>
      </c>
      <c r="B11" s="47" t="s">
        <v>65</v>
      </c>
      <c r="C11" s="76">
        <f>'PI Fehidro'!C11+'PI Fehidro'!D11</f>
        <v>0</v>
      </c>
      <c r="D11" s="76">
        <f>SUMIFS(PA!$H:$H,PA!$A:$A,$B11,PA!$M:$M,Operacional!$F$3)</f>
        <v>0</v>
      </c>
      <c r="E11" s="76">
        <f>'PI Fehidro'!E11+'PI Fehidro'!F11</f>
        <v>0</v>
      </c>
      <c r="F11" s="76">
        <f>SUMIFS(PA!$I:$I,PA!$A:$A,$B11,PA!$M:$M,Operacional!$F$3)</f>
        <v>0</v>
      </c>
      <c r="G11" s="77">
        <f>'PI Fehidro'!G11+'PI Fehidro'!H11</f>
        <v>0</v>
      </c>
      <c r="H11" s="76">
        <f>SUMIFS(PA!$J:$J,PA!$A:$A,$B11,PA!$M:$M,Operacional!$F$3)</f>
        <v>0</v>
      </c>
      <c r="I11" s="77">
        <f>'PI Fehidro'!I11+'PI Fehidro'!J11</f>
        <v>0</v>
      </c>
      <c r="J11" s="76">
        <f>SUMIFS(PA!$K:$K,PA!$A:$A,$B11,PA!$M:$M,Operacional!$F$3)</f>
        <v>0</v>
      </c>
      <c r="K11" s="77">
        <f t="shared" si="1"/>
        <v>0</v>
      </c>
      <c r="L11" s="77">
        <f t="shared" si="2"/>
        <v>0</v>
      </c>
      <c r="M11" s="78">
        <f t="shared" si="0"/>
        <v>0</v>
      </c>
      <c r="N11" s="118"/>
      <c r="O11" s="32"/>
    </row>
    <row r="12" spans="1:15" ht="30" customHeight="1" thickBot="1" x14ac:dyDescent="0.3">
      <c r="A12" s="68" t="s">
        <v>3</v>
      </c>
      <c r="B12" s="47" t="s">
        <v>68</v>
      </c>
      <c r="C12" s="76">
        <f>'PI Fehidro'!C12+'PI Fehidro'!D12</f>
        <v>0</v>
      </c>
      <c r="D12" s="76">
        <f>SUMIFS(PA!$H:$H,PA!$A:$A,$B12,PA!$M:$M,Operacional!$F$3)</f>
        <v>0</v>
      </c>
      <c r="E12" s="76">
        <f>'PI Fehidro'!E12+'PI Fehidro'!F12</f>
        <v>300000</v>
      </c>
      <c r="F12" s="76">
        <f>SUMIFS(PA!$I:$I,PA!$A:$A,$B12,PA!$M:$M,Operacional!$F$3)</f>
        <v>0</v>
      </c>
      <c r="G12" s="77">
        <f>'PI Fehidro'!G12+'PI Fehidro'!H12</f>
        <v>0</v>
      </c>
      <c r="H12" s="76">
        <f>SUMIFS(PA!$J:$J,PA!$A:$A,$B12,PA!$M:$M,Operacional!$F$3)</f>
        <v>0</v>
      </c>
      <c r="I12" s="77">
        <f>'PI Fehidro'!I12+'PI Fehidro'!J12</f>
        <v>0</v>
      </c>
      <c r="J12" s="76">
        <f>SUMIFS(PA!$K:$K,PA!$A:$A,$B12,PA!$M:$M,Operacional!$F$3)</f>
        <v>0</v>
      </c>
      <c r="K12" s="77">
        <f t="shared" si="1"/>
        <v>300000</v>
      </c>
      <c r="L12" s="77">
        <f t="shared" si="2"/>
        <v>0</v>
      </c>
      <c r="M12" s="78">
        <f t="shared" si="0"/>
        <v>1.5790579506804219E-2</v>
      </c>
      <c r="N12" s="118">
        <f>IFERROR(SUM(M12:M16),"")</f>
        <v>5.7898791524948798E-2</v>
      </c>
      <c r="O12" s="32"/>
    </row>
    <row r="13" spans="1:15" ht="30" customHeight="1" thickBot="1" x14ac:dyDescent="0.3">
      <c r="A13" s="68" t="s">
        <v>3</v>
      </c>
      <c r="B13" s="47" t="s">
        <v>70</v>
      </c>
      <c r="C13" s="76">
        <f>'PI Fehidro'!C13+'PI Fehidro'!D13</f>
        <v>200000</v>
      </c>
      <c r="D13" s="76">
        <f>SUMIFS(PA!$H:$H,PA!$A:$A,$B13,PA!$M:$M,Operacional!$F$3)</f>
        <v>0</v>
      </c>
      <c r="E13" s="76">
        <f>'PI Fehidro'!E13+'PI Fehidro'!F13</f>
        <v>200000</v>
      </c>
      <c r="F13" s="76">
        <f>SUMIFS(PA!$I:$I,PA!$A:$A,$B13,PA!$M:$M,Operacional!$F$3)</f>
        <v>0</v>
      </c>
      <c r="G13" s="77">
        <f>'PI Fehidro'!G13+'PI Fehidro'!H13</f>
        <v>200000</v>
      </c>
      <c r="H13" s="76">
        <f>SUMIFS(PA!$J:$J,PA!$A:$A,$B13,PA!$M:$M,Operacional!$F$3)</f>
        <v>0</v>
      </c>
      <c r="I13" s="77">
        <f>'PI Fehidro'!I13+'PI Fehidro'!J13</f>
        <v>200000</v>
      </c>
      <c r="J13" s="76">
        <f>SUMIFS(PA!$K:$K,PA!$A:$A,$B13,PA!$M:$M,Operacional!$F$3)</f>
        <v>0</v>
      </c>
      <c r="K13" s="77">
        <f t="shared" si="1"/>
        <v>800000</v>
      </c>
      <c r="L13" s="77">
        <f t="shared" si="2"/>
        <v>0</v>
      </c>
      <c r="M13" s="78">
        <f t="shared" si="0"/>
        <v>4.2108212018144582E-2</v>
      </c>
      <c r="N13" s="118"/>
      <c r="O13" s="32"/>
    </row>
    <row r="14" spans="1:15" ht="30" customHeight="1" thickBot="1" x14ac:dyDescent="0.3">
      <c r="A14" s="68" t="s">
        <v>3</v>
      </c>
      <c r="B14" s="47" t="s">
        <v>72</v>
      </c>
      <c r="C14" s="76">
        <f>'PI Fehidro'!C14+'PI Fehidro'!D14</f>
        <v>0</v>
      </c>
      <c r="D14" s="76">
        <f>SUMIFS(PA!$H:$H,PA!$A:$A,$B14,PA!$M:$M,Operacional!$F$3)</f>
        <v>0</v>
      </c>
      <c r="E14" s="76">
        <f>'PI Fehidro'!E14+'PI Fehidro'!F14</f>
        <v>0</v>
      </c>
      <c r="F14" s="76">
        <f>SUMIFS(PA!$I:$I,PA!$A:$A,$B14,PA!$M:$M,Operacional!$F$3)</f>
        <v>0</v>
      </c>
      <c r="G14" s="77">
        <f>'PI Fehidro'!G14+'PI Fehidro'!H14</f>
        <v>0</v>
      </c>
      <c r="H14" s="76">
        <f>SUMIFS(PA!$J:$J,PA!$A:$A,$B14,PA!$M:$M,Operacional!$F$3)</f>
        <v>0</v>
      </c>
      <c r="I14" s="77">
        <f>'PI Fehidro'!I14+'PI Fehidro'!J14</f>
        <v>0</v>
      </c>
      <c r="J14" s="76">
        <f>SUMIFS(PA!$K:$K,PA!$A:$A,$B14,PA!$M:$M,Operacional!$F$3)</f>
        <v>0</v>
      </c>
      <c r="K14" s="77">
        <f t="shared" si="1"/>
        <v>0</v>
      </c>
      <c r="L14" s="77">
        <f t="shared" si="2"/>
        <v>0</v>
      </c>
      <c r="M14" s="78">
        <f t="shared" si="0"/>
        <v>0</v>
      </c>
      <c r="N14" s="118"/>
      <c r="O14" s="32"/>
    </row>
    <row r="15" spans="1:15" ht="30" customHeight="1" thickBot="1" x14ac:dyDescent="0.3">
      <c r="A15" s="68" t="s">
        <v>3</v>
      </c>
      <c r="B15" s="47" t="s">
        <v>74</v>
      </c>
      <c r="C15" s="76">
        <f>'PI Fehidro'!C15+'PI Fehidro'!D15</f>
        <v>0</v>
      </c>
      <c r="D15" s="76">
        <f>SUMIFS(PA!$H:$H,PA!$A:$A,$B15,PA!$M:$M,Operacional!$F$3)</f>
        <v>0</v>
      </c>
      <c r="E15" s="76">
        <f>'PI Fehidro'!E15+'PI Fehidro'!F15</f>
        <v>0</v>
      </c>
      <c r="F15" s="76">
        <f>SUMIFS(PA!$I:$I,PA!$A:$A,$B15,PA!$M:$M,Operacional!$F$3)</f>
        <v>0</v>
      </c>
      <c r="G15" s="77">
        <f>'PI Fehidro'!G15+'PI Fehidro'!H15</f>
        <v>0</v>
      </c>
      <c r="H15" s="76">
        <f>SUMIFS(PA!$J:$J,PA!$A:$A,$B15,PA!$M:$M,Operacional!$F$3)</f>
        <v>0</v>
      </c>
      <c r="I15" s="77">
        <f>'PI Fehidro'!I15+'PI Fehidro'!J15</f>
        <v>0</v>
      </c>
      <c r="J15" s="76">
        <f>SUMIFS(PA!$K:$K,PA!$A:$A,$B15,PA!$M:$M,Operacional!$F$3)</f>
        <v>0</v>
      </c>
      <c r="K15" s="77">
        <f t="shared" si="1"/>
        <v>0</v>
      </c>
      <c r="L15" s="77">
        <f t="shared" si="2"/>
        <v>0</v>
      </c>
      <c r="M15" s="78">
        <f t="shared" si="0"/>
        <v>0</v>
      </c>
      <c r="N15" s="118"/>
      <c r="O15" s="32"/>
    </row>
    <row r="16" spans="1:15" ht="30" customHeight="1" thickBot="1" x14ac:dyDescent="0.3">
      <c r="A16" s="68" t="s">
        <v>3</v>
      </c>
      <c r="B16" s="47" t="s">
        <v>76</v>
      </c>
      <c r="C16" s="76">
        <f>'PI Fehidro'!C16+'PI Fehidro'!D16</f>
        <v>0</v>
      </c>
      <c r="D16" s="76">
        <f>SUMIFS(PA!$H:$H,PA!$A:$A,$B16,PA!$M:$M,Operacional!$F$3)</f>
        <v>0</v>
      </c>
      <c r="E16" s="76">
        <f>'PI Fehidro'!E16+'PI Fehidro'!F16</f>
        <v>0</v>
      </c>
      <c r="F16" s="76">
        <f>SUMIFS(PA!$I:$I,PA!$A:$A,$B16,PA!$M:$M,Operacional!$F$3)</f>
        <v>0</v>
      </c>
      <c r="G16" s="77">
        <f>'PI Fehidro'!G16+'PI Fehidro'!H16</f>
        <v>0</v>
      </c>
      <c r="H16" s="76">
        <f>SUMIFS(PA!$J:$J,PA!$A:$A,$B16,PA!$M:$M,Operacional!$F$3)</f>
        <v>0</v>
      </c>
      <c r="I16" s="77">
        <f>'PI Fehidro'!I16+'PI Fehidro'!J16</f>
        <v>0</v>
      </c>
      <c r="J16" s="76">
        <f>SUMIFS(PA!$K:$K,PA!$A:$A,$B16,PA!$M:$M,Operacional!$F$3)</f>
        <v>0</v>
      </c>
      <c r="K16" s="77">
        <f t="shared" si="1"/>
        <v>0</v>
      </c>
      <c r="L16" s="77">
        <f t="shared" si="2"/>
        <v>0</v>
      </c>
      <c r="M16" s="78">
        <f t="shared" si="0"/>
        <v>0</v>
      </c>
      <c r="N16" s="118"/>
      <c r="O16" s="32"/>
    </row>
    <row r="17" spans="1:15" ht="30" customHeight="1" thickBot="1" x14ac:dyDescent="0.3">
      <c r="A17" s="68" t="s">
        <v>243</v>
      </c>
      <c r="B17" s="47" t="s">
        <v>79</v>
      </c>
      <c r="C17" s="76">
        <f>'PI Fehidro'!C17+'PI Fehidro'!D17</f>
        <v>0</v>
      </c>
      <c r="D17" s="76">
        <f>SUMIFS(PA!$H:$H,PA!$A:$A,$B17,PA!$M:$M,Operacional!$F$3)</f>
        <v>0</v>
      </c>
      <c r="E17" s="76">
        <f>'PI Fehidro'!E17+'PI Fehidro'!F17</f>
        <v>0</v>
      </c>
      <c r="F17" s="76">
        <f>SUMIFS(PA!$I:$I,PA!$A:$A,$B17,PA!$M:$M,Operacional!$F$3)</f>
        <v>0</v>
      </c>
      <c r="G17" s="77">
        <f>'PI Fehidro'!G17+'PI Fehidro'!H17</f>
        <v>0</v>
      </c>
      <c r="H17" s="76">
        <f>SUMIFS(PA!$J:$J,PA!$A:$A,$B17,PA!$M:$M,Operacional!$F$3)</f>
        <v>0</v>
      </c>
      <c r="I17" s="77">
        <f>'PI Fehidro'!I17+'PI Fehidro'!J17</f>
        <v>0</v>
      </c>
      <c r="J17" s="76">
        <f>SUMIFS(PA!$K:$K,PA!$A:$A,$B17,PA!$M:$M,Operacional!$F$3)</f>
        <v>0</v>
      </c>
      <c r="K17" s="77">
        <f t="shared" si="1"/>
        <v>0</v>
      </c>
      <c r="L17" s="77">
        <f t="shared" si="2"/>
        <v>0</v>
      </c>
      <c r="M17" s="78">
        <f t="shared" si="0"/>
        <v>0</v>
      </c>
      <c r="N17" s="118">
        <f>IFERROR(SUM(M17:M21),"")</f>
        <v>0.48950796471093072</v>
      </c>
      <c r="O17" s="32"/>
    </row>
    <row r="18" spans="1:15" ht="30" customHeight="1" thickBot="1" x14ac:dyDescent="0.3">
      <c r="A18" s="68" t="s">
        <v>4</v>
      </c>
      <c r="B18" s="47" t="s">
        <v>82</v>
      </c>
      <c r="C18" s="76">
        <f>'PI Fehidro'!C18+'PI Fehidro'!D18</f>
        <v>1650000</v>
      </c>
      <c r="D18" s="76">
        <f>SUMIFS(PA!$H:$H,PA!$A:$A,$B18,PA!$M:$M,Operacional!$F$3)</f>
        <v>0</v>
      </c>
      <c r="E18" s="76">
        <f>'PI Fehidro'!E18+'PI Fehidro'!F18</f>
        <v>1350000</v>
      </c>
      <c r="F18" s="76">
        <f>SUMIFS(PA!$I:$I,PA!$A:$A,$B18,PA!$M:$M,Operacional!$F$3)</f>
        <v>0</v>
      </c>
      <c r="G18" s="77">
        <f>'PI Fehidro'!G18+'PI Fehidro'!H18</f>
        <v>1800000</v>
      </c>
      <c r="H18" s="76">
        <f>SUMIFS(PA!$J:$J,PA!$A:$A,$B18,PA!$M:$M,Operacional!$F$3)</f>
        <v>0</v>
      </c>
      <c r="I18" s="77">
        <f>'PI Fehidro'!I18+'PI Fehidro'!J18</f>
        <v>1500000</v>
      </c>
      <c r="J18" s="76">
        <f>SUMIFS(PA!$K:$K,PA!$A:$A,$B18,PA!$M:$M,Operacional!$F$3)</f>
        <v>0</v>
      </c>
      <c r="K18" s="77">
        <f t="shared" si="1"/>
        <v>6300000</v>
      </c>
      <c r="L18" s="77">
        <f t="shared" si="2"/>
        <v>0</v>
      </c>
      <c r="M18" s="78">
        <f t="shared" si="0"/>
        <v>0.33160216964288858</v>
      </c>
      <c r="N18" s="118"/>
      <c r="O18" s="32"/>
    </row>
    <row r="19" spans="1:15" ht="30" customHeight="1" thickBot="1" x14ac:dyDescent="0.3">
      <c r="A19" s="68" t="s">
        <v>4</v>
      </c>
      <c r="B19" s="47" t="s">
        <v>84</v>
      </c>
      <c r="C19" s="76">
        <f>'PI Fehidro'!C19+'PI Fehidro'!D19</f>
        <v>350000</v>
      </c>
      <c r="D19" s="76">
        <f>SUMIFS(PA!$H:$H,PA!$A:$A,$B19,PA!$M:$M,Operacional!$F$3)</f>
        <v>0</v>
      </c>
      <c r="E19" s="76">
        <f>'PI Fehidro'!E19+'PI Fehidro'!F19</f>
        <v>400000</v>
      </c>
      <c r="F19" s="76">
        <f>SUMIFS(PA!$I:$I,PA!$A:$A,$B19,PA!$M:$M,Operacional!$F$3)</f>
        <v>0</v>
      </c>
      <c r="G19" s="77">
        <f>'PI Fehidro'!G19+'PI Fehidro'!H19</f>
        <v>400000</v>
      </c>
      <c r="H19" s="76">
        <f>SUMIFS(PA!$J:$J,PA!$A:$A,$B19,PA!$M:$M,Operacional!$F$3)</f>
        <v>0</v>
      </c>
      <c r="I19" s="77">
        <f>'PI Fehidro'!I19+'PI Fehidro'!J19</f>
        <v>450000</v>
      </c>
      <c r="J19" s="76">
        <f>SUMIFS(PA!$K:$K,PA!$A:$A,$B19,PA!$M:$M,Operacional!$F$3)</f>
        <v>0</v>
      </c>
      <c r="K19" s="77">
        <f t="shared" si="1"/>
        <v>1600000</v>
      </c>
      <c r="L19" s="77">
        <f t="shared" si="2"/>
        <v>0</v>
      </c>
      <c r="M19" s="78">
        <f t="shared" si="0"/>
        <v>8.4216424036289164E-2</v>
      </c>
      <c r="N19" s="118"/>
      <c r="O19" s="32"/>
    </row>
    <row r="20" spans="1:15" ht="30" customHeight="1" thickBot="1" x14ac:dyDescent="0.3">
      <c r="A20" s="68" t="s">
        <v>4</v>
      </c>
      <c r="B20" s="47" t="s">
        <v>86</v>
      </c>
      <c r="C20" s="76">
        <f>'PI Fehidro'!C20+'PI Fehidro'!D20</f>
        <v>300000</v>
      </c>
      <c r="D20" s="76">
        <f>SUMIFS(PA!$H:$H,PA!$A:$A,$B20,PA!$M:$M,Operacional!$F$3)</f>
        <v>0</v>
      </c>
      <c r="E20" s="76">
        <f>'PI Fehidro'!E20+'PI Fehidro'!F20</f>
        <v>350000</v>
      </c>
      <c r="F20" s="76">
        <f>SUMIFS(PA!$I:$I,PA!$A:$A,$B20,PA!$M:$M,Operacional!$F$3)</f>
        <v>0</v>
      </c>
      <c r="G20" s="77">
        <f>'PI Fehidro'!G20+'PI Fehidro'!H20</f>
        <v>350000</v>
      </c>
      <c r="H20" s="76">
        <f>SUMIFS(PA!$J:$J,PA!$A:$A,$B20,PA!$M:$M,Operacional!$F$3)</f>
        <v>0</v>
      </c>
      <c r="I20" s="77">
        <f>'PI Fehidro'!I20+'PI Fehidro'!J20</f>
        <v>400000</v>
      </c>
      <c r="J20" s="76">
        <f>SUMIFS(PA!$K:$K,PA!$A:$A,$B20,PA!$M:$M,Operacional!$F$3)</f>
        <v>0</v>
      </c>
      <c r="K20" s="77">
        <f t="shared" si="1"/>
        <v>1400000</v>
      </c>
      <c r="L20" s="77">
        <f t="shared" si="2"/>
        <v>0</v>
      </c>
      <c r="M20" s="78">
        <f t="shared" si="0"/>
        <v>7.368937103175302E-2</v>
      </c>
      <c r="N20" s="118"/>
      <c r="O20" s="32"/>
    </row>
    <row r="21" spans="1:15" ht="30" customHeight="1" thickBot="1" x14ac:dyDescent="0.3">
      <c r="A21" s="68" t="s">
        <v>4</v>
      </c>
      <c r="B21" s="47" t="s">
        <v>88</v>
      </c>
      <c r="C21" s="76">
        <f>'PI Fehidro'!C21+'PI Fehidro'!D21</f>
        <v>0</v>
      </c>
      <c r="D21" s="76">
        <f>SUMIFS(PA!$H:$H,PA!$A:$A,$B21,PA!$M:$M,Operacional!$F$3)</f>
        <v>0</v>
      </c>
      <c r="E21" s="76">
        <f>'PI Fehidro'!E21+'PI Fehidro'!F21</f>
        <v>0</v>
      </c>
      <c r="F21" s="76">
        <f>SUMIFS(PA!$I:$I,PA!$A:$A,$B21,PA!$M:$M,Operacional!$F$3)</f>
        <v>0</v>
      </c>
      <c r="G21" s="77">
        <f>'PI Fehidro'!G21+'PI Fehidro'!H21</f>
        <v>0</v>
      </c>
      <c r="H21" s="76">
        <f>SUMIFS(PA!$J:$J,PA!$A:$A,$B21,PA!$M:$M,Operacional!$F$3)</f>
        <v>0</v>
      </c>
      <c r="I21" s="77">
        <f>'PI Fehidro'!I21+'PI Fehidro'!J21</f>
        <v>0</v>
      </c>
      <c r="J21" s="76">
        <f>SUMIFS(PA!$K:$K,PA!$A:$A,$B21,PA!$M:$M,Operacional!$F$3)</f>
        <v>0</v>
      </c>
      <c r="K21" s="77">
        <f t="shared" si="1"/>
        <v>0</v>
      </c>
      <c r="L21" s="77">
        <f t="shared" si="2"/>
        <v>0</v>
      </c>
      <c r="M21" s="78">
        <f t="shared" si="0"/>
        <v>0</v>
      </c>
      <c r="N21" s="118"/>
      <c r="O21" s="32"/>
    </row>
    <row r="22" spans="1:15" ht="30" customHeight="1" thickBot="1" x14ac:dyDescent="0.3">
      <c r="A22" s="68" t="s">
        <v>244</v>
      </c>
      <c r="B22" s="47" t="s">
        <v>90</v>
      </c>
      <c r="C22" s="76">
        <f>'PI Fehidro'!C22+'PI Fehidro'!D22</f>
        <v>0</v>
      </c>
      <c r="D22" s="76">
        <f>SUMIFS(PA!$H:$H,PA!$A:$A,$B22,PA!$M:$M,Operacional!$F$3)</f>
        <v>0</v>
      </c>
      <c r="E22" s="76">
        <f>'PI Fehidro'!E22+'PI Fehidro'!F22</f>
        <v>0</v>
      </c>
      <c r="F22" s="76">
        <f>SUMIFS(PA!$I:$I,PA!$A:$A,$B22,PA!$M:$M,Operacional!$F$3)</f>
        <v>0</v>
      </c>
      <c r="G22" s="77">
        <f>'PI Fehidro'!G22+'PI Fehidro'!H22</f>
        <v>0</v>
      </c>
      <c r="H22" s="76">
        <f>SUMIFS(PA!$J:$J,PA!$A:$A,$B22,PA!$M:$M,Operacional!$F$3)</f>
        <v>0</v>
      </c>
      <c r="I22" s="77">
        <f>'PI Fehidro'!I22+'PI Fehidro'!J22</f>
        <v>0</v>
      </c>
      <c r="J22" s="76">
        <f>SUMIFS(PA!$K:$K,PA!$A:$A,$B22,PA!$M:$M,Operacional!$F$3)</f>
        <v>0</v>
      </c>
      <c r="K22" s="77">
        <f t="shared" si="1"/>
        <v>0</v>
      </c>
      <c r="L22" s="77">
        <f t="shared" si="2"/>
        <v>0</v>
      </c>
      <c r="M22" s="78">
        <f t="shared" si="0"/>
        <v>0</v>
      </c>
      <c r="N22" s="118">
        <f>IFERROR(SUM(M22:M23),"")</f>
        <v>0</v>
      </c>
      <c r="O22" s="32"/>
    </row>
    <row r="23" spans="1:15" ht="30" customHeight="1" thickBot="1" x14ac:dyDescent="0.3">
      <c r="A23" s="68" t="s">
        <v>5</v>
      </c>
      <c r="B23" s="47" t="s">
        <v>93</v>
      </c>
      <c r="C23" s="76">
        <f>'PI Fehidro'!C23+'PI Fehidro'!D23</f>
        <v>0</v>
      </c>
      <c r="D23" s="76">
        <f>SUMIFS(PA!$H:$H,PA!$A:$A,$B23,PA!$M:$M,Operacional!$F$3)</f>
        <v>0</v>
      </c>
      <c r="E23" s="76">
        <f>'PI Fehidro'!E23+'PI Fehidro'!F23</f>
        <v>0</v>
      </c>
      <c r="F23" s="76">
        <f>SUMIFS(PA!$I:$I,PA!$A:$A,$B23,PA!$M:$M,Operacional!$F$3)</f>
        <v>0</v>
      </c>
      <c r="G23" s="77">
        <f>'PI Fehidro'!G23+'PI Fehidro'!H23</f>
        <v>0</v>
      </c>
      <c r="H23" s="76">
        <f>SUMIFS(PA!$J:$J,PA!$A:$A,$B23,PA!$M:$M,Operacional!$F$3)</f>
        <v>0</v>
      </c>
      <c r="I23" s="77">
        <f>'PI Fehidro'!I23+'PI Fehidro'!J23</f>
        <v>0</v>
      </c>
      <c r="J23" s="76">
        <f>SUMIFS(PA!$K:$K,PA!$A:$A,$B23,PA!$M:$M,Operacional!$F$3)</f>
        <v>0</v>
      </c>
      <c r="K23" s="77">
        <f t="shared" si="1"/>
        <v>0</v>
      </c>
      <c r="L23" s="77">
        <f t="shared" si="2"/>
        <v>0</v>
      </c>
      <c r="M23" s="78">
        <f t="shared" si="0"/>
        <v>0</v>
      </c>
      <c r="N23" s="118"/>
      <c r="O23" s="32"/>
    </row>
    <row r="24" spans="1:15" ht="30" customHeight="1" thickBot="1" x14ac:dyDescent="0.3">
      <c r="A24" s="68" t="s">
        <v>245</v>
      </c>
      <c r="B24" s="47" t="s">
        <v>95</v>
      </c>
      <c r="C24" s="76">
        <f>'PI Fehidro'!C24+'PI Fehidro'!D24</f>
        <v>300000</v>
      </c>
      <c r="D24" s="76">
        <f>SUMIFS(PA!$H:$H,PA!$A:$A,$B24,PA!$M:$M,Operacional!$F$3)</f>
        <v>0</v>
      </c>
      <c r="E24" s="76">
        <f>'PI Fehidro'!E24+'PI Fehidro'!F24</f>
        <v>300000</v>
      </c>
      <c r="F24" s="76">
        <f>SUMIFS(PA!$I:$I,PA!$A:$A,$B24,PA!$M:$M,Operacional!$F$3)</f>
        <v>0</v>
      </c>
      <c r="G24" s="77">
        <f>'PI Fehidro'!G24+'PI Fehidro'!H24</f>
        <v>399000</v>
      </c>
      <c r="H24" s="76">
        <f>SUMIFS(PA!$J:$J,PA!$A:$A,$B24,PA!$M:$M,Operacional!$F$3)</f>
        <v>0</v>
      </c>
      <c r="I24" s="77">
        <f>'PI Fehidro'!I24+'PI Fehidro'!J24</f>
        <v>300000</v>
      </c>
      <c r="J24" s="76">
        <f>SUMIFS(PA!$K:$K,PA!$A:$A,$B24,PA!$M:$M,Operacional!$F$3)</f>
        <v>0</v>
      </c>
      <c r="K24" s="77">
        <f t="shared" si="1"/>
        <v>1299000</v>
      </c>
      <c r="L24" s="77">
        <f t="shared" si="2"/>
        <v>0</v>
      </c>
      <c r="M24" s="78">
        <f t="shared" si="0"/>
        <v>6.8373209264462262E-2</v>
      </c>
      <c r="N24" s="118">
        <f>IFERROR(SUM(M24:M26),"")</f>
        <v>0.25517576482995613</v>
      </c>
      <c r="O24" s="32"/>
    </row>
    <row r="25" spans="1:15" ht="30" customHeight="1" thickBot="1" x14ac:dyDescent="0.3">
      <c r="A25" s="68" t="s">
        <v>6</v>
      </c>
      <c r="B25" s="47" t="s">
        <v>98</v>
      </c>
      <c r="C25" s="76">
        <f>'PI Fehidro'!C25+'PI Fehidro'!D25</f>
        <v>949000</v>
      </c>
      <c r="D25" s="76">
        <f>SUMIFS(PA!$H:$H,PA!$A:$A,$B25,PA!$M:$M,Operacional!$F$3)</f>
        <v>0</v>
      </c>
      <c r="E25" s="76">
        <f>'PI Fehidro'!E25+'PI Fehidro'!F25</f>
        <v>800000</v>
      </c>
      <c r="F25" s="76">
        <f>SUMIFS(PA!$I:$I,PA!$A:$A,$B25,PA!$M:$M,Operacional!$F$3)</f>
        <v>0</v>
      </c>
      <c r="G25" s="77">
        <f>'PI Fehidro'!G25+'PI Fehidro'!H25</f>
        <v>900000</v>
      </c>
      <c r="H25" s="76">
        <f>SUMIFS(PA!$J:$J,PA!$A:$A,$B25,PA!$M:$M,Operacional!$F$3)</f>
        <v>0</v>
      </c>
      <c r="I25" s="77">
        <f>'PI Fehidro'!I25+'PI Fehidro'!J25</f>
        <v>900000</v>
      </c>
      <c r="J25" s="76">
        <f>SUMIFS(PA!$K:$K,PA!$A:$A,$B25,PA!$M:$M,Operacional!$F$3)</f>
        <v>0</v>
      </c>
      <c r="K25" s="77">
        <f t="shared" si="1"/>
        <v>3549000</v>
      </c>
      <c r="L25" s="77">
        <f t="shared" si="2"/>
        <v>0</v>
      </c>
      <c r="M25" s="78">
        <f t="shared" si="0"/>
        <v>0.18680255556549388</v>
      </c>
      <c r="N25" s="118"/>
      <c r="O25" s="32"/>
    </row>
    <row r="26" spans="1:15" ht="30" customHeight="1" thickBot="1" x14ac:dyDescent="0.3">
      <c r="A26" s="68" t="s">
        <v>6</v>
      </c>
      <c r="B26" s="47" t="s">
        <v>100</v>
      </c>
      <c r="C26" s="76">
        <f>'PI Fehidro'!C26+'PI Fehidro'!D26</f>
        <v>0</v>
      </c>
      <c r="D26" s="76">
        <f>SUMIFS(PA!$H:$H,PA!$A:$A,$B26,PA!$M:$M,Operacional!$F$3)</f>
        <v>0</v>
      </c>
      <c r="E26" s="76">
        <f>'PI Fehidro'!E26+'PI Fehidro'!F26</f>
        <v>0</v>
      </c>
      <c r="F26" s="76">
        <f>SUMIFS(PA!$I:$I,PA!$A:$A,$B26,PA!$M:$M,Operacional!$F$3)</f>
        <v>0</v>
      </c>
      <c r="G26" s="77">
        <f>'PI Fehidro'!G26+'PI Fehidro'!H26</f>
        <v>0</v>
      </c>
      <c r="H26" s="76">
        <f>SUMIFS(PA!$J:$J,PA!$A:$A,$B26,PA!$M:$M,Operacional!$F$3)</f>
        <v>0</v>
      </c>
      <c r="I26" s="77">
        <f>'PI Fehidro'!I26+'PI Fehidro'!J26</f>
        <v>0</v>
      </c>
      <c r="J26" s="76">
        <f>SUMIFS(PA!$K:$K,PA!$A:$A,$B26,PA!$M:$M,Operacional!$F$3)</f>
        <v>0</v>
      </c>
      <c r="K26" s="77">
        <f t="shared" si="1"/>
        <v>0</v>
      </c>
      <c r="L26" s="77">
        <f t="shared" si="2"/>
        <v>0</v>
      </c>
      <c r="M26" s="78">
        <f t="shared" si="0"/>
        <v>0</v>
      </c>
      <c r="N26" s="118"/>
      <c r="O26" s="32"/>
    </row>
    <row r="27" spans="1:15" ht="30" customHeight="1" thickBot="1" x14ac:dyDescent="0.3">
      <c r="A27" s="68" t="s">
        <v>246</v>
      </c>
      <c r="B27" s="47" t="s">
        <v>102</v>
      </c>
      <c r="C27" s="76">
        <f>'PI Fehidro'!C27+'PI Fehidro'!D27</f>
        <v>0</v>
      </c>
      <c r="D27" s="76">
        <f>SUMIFS(PA!$H:$H,PA!$A:$A,$B27,PA!$M:$M,Operacional!$F$3)</f>
        <v>0</v>
      </c>
      <c r="E27" s="76">
        <f>'PI Fehidro'!E27+'PI Fehidro'!F27</f>
        <v>0</v>
      </c>
      <c r="F27" s="76">
        <f>SUMIFS(PA!$I:$I,PA!$A:$A,$B27,PA!$M:$M,Operacional!$F$3)</f>
        <v>0</v>
      </c>
      <c r="G27" s="77">
        <f>'PI Fehidro'!G27+'PI Fehidro'!H27</f>
        <v>0</v>
      </c>
      <c r="H27" s="76">
        <f>SUMIFS(PA!$J:$J,PA!$A:$A,$B27,PA!$M:$M,Operacional!$F$3)</f>
        <v>0</v>
      </c>
      <c r="I27" s="77">
        <f>'PI Fehidro'!I27+'PI Fehidro'!J27</f>
        <v>0</v>
      </c>
      <c r="J27" s="76">
        <f>SUMIFS(PA!$K:$K,PA!$A:$A,$B27,PA!$M:$M,Operacional!$F$3)</f>
        <v>0</v>
      </c>
      <c r="K27" s="77">
        <f t="shared" si="1"/>
        <v>0</v>
      </c>
      <c r="L27" s="77">
        <f t="shared" si="2"/>
        <v>0</v>
      </c>
      <c r="M27" s="78">
        <f t="shared" si="0"/>
        <v>0</v>
      </c>
      <c r="N27" s="118">
        <f>IFERROR(SUM(M27:M29),"")</f>
        <v>0</v>
      </c>
      <c r="O27" s="32"/>
    </row>
    <row r="28" spans="1:15" ht="30" customHeight="1" thickBot="1" x14ac:dyDescent="0.3">
      <c r="A28" s="68" t="s">
        <v>7</v>
      </c>
      <c r="B28" s="47" t="s">
        <v>105</v>
      </c>
      <c r="C28" s="76">
        <f>'PI Fehidro'!C28+'PI Fehidro'!D28</f>
        <v>0</v>
      </c>
      <c r="D28" s="76">
        <f>SUMIFS(PA!$H:$H,PA!$A:$A,$B28,PA!$M:$M,Operacional!$F$3)</f>
        <v>0</v>
      </c>
      <c r="E28" s="76">
        <f>'PI Fehidro'!E28+'PI Fehidro'!F28</f>
        <v>0</v>
      </c>
      <c r="F28" s="76">
        <f>SUMIFS(PA!$I:$I,PA!$A:$A,$B28,PA!$M:$M,Operacional!$F$3)</f>
        <v>0</v>
      </c>
      <c r="G28" s="77">
        <f>'PI Fehidro'!G28+'PI Fehidro'!H28</f>
        <v>0</v>
      </c>
      <c r="H28" s="76">
        <f>SUMIFS(PA!$J:$J,PA!$A:$A,$B28,PA!$M:$M,Operacional!$F$3)</f>
        <v>0</v>
      </c>
      <c r="I28" s="77">
        <f>'PI Fehidro'!I28+'PI Fehidro'!J28</f>
        <v>0</v>
      </c>
      <c r="J28" s="76">
        <f>SUMIFS(PA!$K:$K,PA!$A:$A,$B28,PA!$M:$M,Operacional!$F$3)</f>
        <v>0</v>
      </c>
      <c r="K28" s="77">
        <f t="shared" si="1"/>
        <v>0</v>
      </c>
      <c r="L28" s="77">
        <f t="shared" si="2"/>
        <v>0</v>
      </c>
      <c r="M28" s="78">
        <f t="shared" si="0"/>
        <v>0</v>
      </c>
      <c r="N28" s="118"/>
      <c r="O28" s="32"/>
    </row>
    <row r="29" spans="1:15" ht="30" customHeight="1" thickBot="1" x14ac:dyDescent="0.3">
      <c r="A29" s="68" t="s">
        <v>7</v>
      </c>
      <c r="B29" s="47" t="s">
        <v>107</v>
      </c>
      <c r="C29" s="76">
        <f>'PI Fehidro'!C29+'PI Fehidro'!D29</f>
        <v>0</v>
      </c>
      <c r="D29" s="76">
        <f>SUMIFS(PA!$H:$H,PA!$A:$A,$B29,PA!$M:$M,Operacional!$F$3)</f>
        <v>0</v>
      </c>
      <c r="E29" s="76">
        <f>'PI Fehidro'!E29+'PI Fehidro'!F29</f>
        <v>0</v>
      </c>
      <c r="F29" s="76">
        <f>SUMIFS(PA!$I:$I,PA!$A:$A,$B29,PA!$M:$M,Operacional!$F$3)</f>
        <v>0</v>
      </c>
      <c r="G29" s="77">
        <f>'PI Fehidro'!G29+'PI Fehidro'!H29</f>
        <v>0</v>
      </c>
      <c r="H29" s="76">
        <f>SUMIFS(PA!$J:$J,PA!$A:$A,$B29,PA!$M:$M,Operacional!$F$3)</f>
        <v>0</v>
      </c>
      <c r="I29" s="77">
        <f>'PI Fehidro'!I29+'PI Fehidro'!J29</f>
        <v>0</v>
      </c>
      <c r="J29" s="76">
        <f>SUMIFS(PA!$K:$K,PA!$A:$A,$B29,PA!$M:$M,Operacional!$F$3)</f>
        <v>0</v>
      </c>
      <c r="K29" s="77">
        <f t="shared" si="1"/>
        <v>0</v>
      </c>
      <c r="L29" s="77">
        <f t="shared" si="2"/>
        <v>0</v>
      </c>
      <c r="M29" s="78">
        <f t="shared" si="0"/>
        <v>0</v>
      </c>
      <c r="N29" s="118"/>
      <c r="O29" s="32"/>
    </row>
    <row r="30" spans="1:15" ht="30" customHeight="1" thickBot="1" x14ac:dyDescent="0.3">
      <c r="A30" s="68" t="s">
        <v>247</v>
      </c>
      <c r="B30" s="47" t="s">
        <v>136</v>
      </c>
      <c r="C30" s="76">
        <f>'PI Fehidro'!C30+'PI Fehidro'!D30</f>
        <v>0</v>
      </c>
      <c r="D30" s="76">
        <f>SUMIFS(PA!$H:$H,PA!$A:$A,$B30,PA!$M:$M,Operacional!$F$3)</f>
        <v>0</v>
      </c>
      <c r="E30" s="76">
        <f>'PI Fehidro'!E30+'PI Fehidro'!F30</f>
        <v>0</v>
      </c>
      <c r="F30" s="76">
        <f>SUMIFS(PA!$I:$I,PA!$A:$A,$B30,PA!$M:$M,Operacional!$F$3)</f>
        <v>0</v>
      </c>
      <c r="G30" s="77">
        <f>'PI Fehidro'!G30+'PI Fehidro'!H30</f>
        <v>0</v>
      </c>
      <c r="H30" s="76">
        <f>SUMIFS(PA!$J:$J,PA!$A:$A,$B30,PA!$M:$M,Operacional!$F$3)</f>
        <v>0</v>
      </c>
      <c r="I30" s="77">
        <f>'PI Fehidro'!I30+'PI Fehidro'!J30</f>
        <v>0</v>
      </c>
      <c r="J30" s="76">
        <f>SUMIFS(PA!$K:$K,PA!$A:$A,$B30,PA!$M:$M,Operacional!$F$3)</f>
        <v>0</v>
      </c>
      <c r="K30" s="77">
        <f t="shared" si="1"/>
        <v>0</v>
      </c>
      <c r="L30" s="77">
        <f t="shared" si="2"/>
        <v>0</v>
      </c>
      <c r="M30" s="78">
        <f t="shared" si="0"/>
        <v>0</v>
      </c>
      <c r="N30" s="118">
        <f>IFERROR(SUM(M30:M32),"")</f>
        <v>5.2635265022680726E-2</v>
      </c>
      <c r="O30" s="32"/>
    </row>
    <row r="31" spans="1:15" ht="30" customHeight="1" thickBot="1" x14ac:dyDescent="0.3">
      <c r="A31" s="68" t="s">
        <v>8</v>
      </c>
      <c r="B31" s="47" t="s">
        <v>112</v>
      </c>
      <c r="C31" s="76">
        <f>'PI Fehidro'!C31+'PI Fehidro'!D31</f>
        <v>0</v>
      </c>
      <c r="D31" s="76">
        <f>SUMIFS(PA!$H:$H,PA!$A:$A,$B31,PA!$M:$M,Operacional!$F$3)</f>
        <v>0</v>
      </c>
      <c r="E31" s="76">
        <f>'PI Fehidro'!E31+'PI Fehidro'!F31</f>
        <v>0</v>
      </c>
      <c r="F31" s="76">
        <f>SUMIFS(PA!$I:$I,PA!$A:$A,$B31,PA!$M:$M,Operacional!$F$3)</f>
        <v>0</v>
      </c>
      <c r="G31" s="77">
        <f>'PI Fehidro'!G31+'PI Fehidro'!H31</f>
        <v>0</v>
      </c>
      <c r="H31" s="76">
        <f>SUMIFS(PA!$J:$J,PA!$A:$A,$B31,PA!$M:$M,Operacional!$F$3)</f>
        <v>0</v>
      </c>
      <c r="I31" s="77">
        <f>'PI Fehidro'!I31+'PI Fehidro'!J31</f>
        <v>0</v>
      </c>
      <c r="J31" s="76">
        <f>SUMIFS(PA!$K:$K,PA!$A:$A,$B31,PA!$M:$M,Operacional!$F$3)</f>
        <v>0</v>
      </c>
      <c r="K31" s="77">
        <f t="shared" si="1"/>
        <v>0</v>
      </c>
      <c r="L31" s="77">
        <f t="shared" si="2"/>
        <v>0</v>
      </c>
      <c r="M31" s="78">
        <f t="shared" si="0"/>
        <v>0</v>
      </c>
      <c r="N31" s="118"/>
      <c r="O31" s="32"/>
    </row>
    <row r="32" spans="1:15" ht="30" customHeight="1" thickBot="1" x14ac:dyDescent="0.3">
      <c r="A32" s="68" t="s">
        <v>8</v>
      </c>
      <c r="B32" s="47" t="s">
        <v>114</v>
      </c>
      <c r="C32" s="76">
        <f>'PI Fehidro'!C32+'PI Fehidro'!D32</f>
        <v>0</v>
      </c>
      <c r="D32" s="76">
        <f>SUMIFS(PA!$H:$H,PA!$A:$A,$B32,PA!$M:$M,Operacional!$F$3)</f>
        <v>0</v>
      </c>
      <c r="E32" s="76">
        <f>'PI Fehidro'!E32+'PI Fehidro'!F32</f>
        <v>400000</v>
      </c>
      <c r="F32" s="76">
        <f>SUMIFS(PA!$I:$I,PA!$A:$A,$B32,PA!$M:$M,Operacional!$F$3)</f>
        <v>0</v>
      </c>
      <c r="G32" s="77">
        <f>'PI Fehidro'!G32+'PI Fehidro'!H32</f>
        <v>0</v>
      </c>
      <c r="H32" s="76">
        <f>SUMIFS(PA!$J:$J,PA!$A:$A,$B32,PA!$M:$M,Operacional!$F$3)</f>
        <v>0</v>
      </c>
      <c r="I32" s="77">
        <f>'PI Fehidro'!I32+'PI Fehidro'!J32</f>
        <v>600000</v>
      </c>
      <c r="J32" s="76">
        <f>SUMIFS(PA!$K:$K,PA!$A:$A,$B32,PA!$M:$M,Operacional!$F$3)</f>
        <v>0</v>
      </c>
      <c r="K32" s="77">
        <f t="shared" si="1"/>
        <v>1000000</v>
      </c>
      <c r="L32" s="77">
        <f t="shared" si="2"/>
        <v>0</v>
      </c>
      <c r="M32" s="78">
        <f t="shared" si="0"/>
        <v>5.2635265022680726E-2</v>
      </c>
      <c r="N32" s="118"/>
      <c r="O32" s="32"/>
    </row>
    <row r="33" spans="1:15" ht="30" customHeight="1" thickBot="1" x14ac:dyDescent="0.3">
      <c r="A33" s="68" t="s">
        <v>248</v>
      </c>
      <c r="B33" s="47" t="s">
        <v>116</v>
      </c>
      <c r="C33" s="76">
        <f>'PI Fehidro'!C33+'PI Fehidro'!D33</f>
        <v>0</v>
      </c>
      <c r="D33" s="76">
        <f>SUMIFS(PA!$H:$H,PA!$A:$A,$B33,PA!$M:$M,Operacional!$F$3)</f>
        <v>0</v>
      </c>
      <c r="E33" s="76">
        <f>'PI Fehidro'!E33+'PI Fehidro'!F33</f>
        <v>0</v>
      </c>
      <c r="F33" s="76">
        <f>SUMIFS(PA!$I:$I,PA!$A:$A,$B33,PA!$M:$M,Operacional!$F$3)</f>
        <v>0</v>
      </c>
      <c r="G33" s="77">
        <f>'PI Fehidro'!G33+'PI Fehidro'!H33</f>
        <v>0</v>
      </c>
      <c r="H33" s="76">
        <f>SUMIFS(PA!$J:$J,PA!$A:$A,$B33,PA!$M:$M,Operacional!$F$3)</f>
        <v>0</v>
      </c>
      <c r="I33" s="77">
        <f>'PI Fehidro'!I33+'PI Fehidro'!J33</f>
        <v>0</v>
      </c>
      <c r="J33" s="76">
        <f>SUMIFS(PA!$K:$K,PA!$A:$A,$B33,PA!$M:$M,Operacional!$F$3)</f>
        <v>0</v>
      </c>
      <c r="K33" s="77">
        <f t="shared" si="1"/>
        <v>0</v>
      </c>
      <c r="L33" s="77">
        <f t="shared" si="2"/>
        <v>0</v>
      </c>
      <c r="M33" s="78">
        <f t="shared" si="0"/>
        <v>0</v>
      </c>
      <c r="N33" s="118">
        <f>IFERROR(SUM(M33:M35),"")</f>
        <v>6.8461079628596419E-2</v>
      </c>
      <c r="O33" s="32"/>
    </row>
    <row r="34" spans="1:15" ht="30" customHeight="1" thickBot="1" x14ac:dyDescent="0.3">
      <c r="A34" s="68" t="s">
        <v>9</v>
      </c>
      <c r="B34" s="47" t="s">
        <v>119</v>
      </c>
      <c r="C34" s="76">
        <f>'PI Fehidro'!C34+'PI Fehidro'!D34</f>
        <v>0</v>
      </c>
      <c r="D34" s="76">
        <f>SUMIFS(PA!$H:$H,PA!$A:$A,$B34,PA!$M:$M,Operacional!$F$3)</f>
        <v>0</v>
      </c>
      <c r="E34" s="76">
        <f>'PI Fehidro'!E34+'PI Fehidro'!F34</f>
        <v>0</v>
      </c>
      <c r="F34" s="76">
        <f>SUMIFS(PA!$I:$I,PA!$A:$A,$B34,PA!$M:$M,Operacional!$F$3)</f>
        <v>0</v>
      </c>
      <c r="G34" s="77">
        <f>'PI Fehidro'!G34+'PI Fehidro'!H34</f>
        <v>150000</v>
      </c>
      <c r="H34" s="76">
        <f>SUMIFS(PA!$J:$J,PA!$A:$A,$B34,PA!$M:$M,Operacional!$F$3)</f>
        <v>0</v>
      </c>
      <c r="I34" s="77">
        <f>'PI Fehidro'!I34+'PI Fehidro'!J34</f>
        <v>0</v>
      </c>
      <c r="J34" s="76">
        <f>SUMIFS(PA!$K:$K,PA!$A:$A,$B34,PA!$M:$M,Operacional!$F$3)</f>
        <v>0</v>
      </c>
      <c r="K34" s="77">
        <f t="shared" si="1"/>
        <v>150000</v>
      </c>
      <c r="L34" s="77">
        <f t="shared" si="2"/>
        <v>0</v>
      </c>
      <c r="M34" s="78">
        <f t="shared" si="0"/>
        <v>7.8952897534021096E-3</v>
      </c>
      <c r="N34" s="118"/>
      <c r="O34" s="32"/>
    </row>
    <row r="35" spans="1:15" ht="30" customHeight="1" thickBot="1" x14ac:dyDescent="0.3">
      <c r="A35" s="68" t="s">
        <v>9</v>
      </c>
      <c r="B35" s="47" t="s">
        <v>121</v>
      </c>
      <c r="C35" s="76">
        <f>'PI Fehidro'!C35+'PI Fehidro'!D35</f>
        <v>224060</v>
      </c>
      <c r="D35" s="76">
        <f>SUMIFS(PA!$H:$H,PA!$A:$A,$B35,PA!$M:$M,Operacional!$F$3)</f>
        <v>0</v>
      </c>
      <c r="E35" s="76">
        <f>'PI Fehidro'!E35+'PI Fehidro'!F35</f>
        <v>357435.42</v>
      </c>
      <c r="F35" s="76">
        <f>SUMIFS(PA!$I:$I,PA!$A:$A,$B35,PA!$M:$M,Operacional!$F$3)</f>
        <v>0</v>
      </c>
      <c r="G35" s="77">
        <f>'PI Fehidro'!G35+'PI Fehidro'!H35</f>
        <v>241884.9</v>
      </c>
      <c r="H35" s="76">
        <f>SUMIFS(PA!$J:$J,PA!$A:$A,$B35,PA!$M:$M,Operacional!$F$3)</f>
        <v>0</v>
      </c>
      <c r="I35" s="77">
        <f>'PI Fehidro'!I35+'PI Fehidro'!J35</f>
        <v>327289.09999999998</v>
      </c>
      <c r="J35" s="76">
        <f>SUMIFS(PA!$K:$K,PA!$A:$A,$B35,PA!$M:$M,Operacional!$F$3)</f>
        <v>0</v>
      </c>
      <c r="K35" s="77">
        <f t="shared" si="1"/>
        <v>1150669.42</v>
      </c>
      <c r="L35" s="77">
        <f t="shared" si="2"/>
        <v>0</v>
      </c>
      <c r="M35" s="78">
        <f t="shared" si="0"/>
        <v>6.0565789875194315E-2</v>
      </c>
      <c r="N35" s="118"/>
      <c r="O35" s="32"/>
    </row>
    <row r="36" spans="1:15" ht="30" customHeight="1" thickBot="1" x14ac:dyDescent="0.3">
      <c r="A36" s="68" t="s">
        <v>9</v>
      </c>
      <c r="B36" s="47" t="s">
        <v>123</v>
      </c>
      <c r="C36" s="76">
        <f>'PI Fehidro'!C36+'PI Fehidro'!D36</f>
        <v>0</v>
      </c>
      <c r="D36" s="76">
        <f>SUMIFS(PA!$H:$H,PA!$A:$A,$B36,PA!$M:$M,Operacional!$F$3)</f>
        <v>0</v>
      </c>
      <c r="E36" s="76">
        <f>'PI Fehidro'!E36+'PI Fehidro'!F36</f>
        <v>0</v>
      </c>
      <c r="F36" s="76">
        <f>SUMIFS(PA!$I:$I,PA!$A:$A,$B36,PA!$M:$M,Operacional!$F$3)</f>
        <v>0</v>
      </c>
      <c r="G36" s="77">
        <f>'PI Fehidro'!G36+'PI Fehidro'!H36</f>
        <v>0</v>
      </c>
      <c r="H36" s="76">
        <f>SUMIFS(PA!$J:$J,PA!$A:$A,$B36,PA!$M:$M,Operacional!$F$3)</f>
        <v>0</v>
      </c>
      <c r="I36" s="77">
        <f>'PI Fehidro'!I36+'PI Fehidro'!J36</f>
        <v>0</v>
      </c>
      <c r="J36" s="76">
        <f>SUMIFS(PA!$K:$K,PA!$A:$A,$B36,PA!$M:$M,Operacional!$F$3)</f>
        <v>0</v>
      </c>
      <c r="K36" s="77">
        <f t="shared" si="1"/>
        <v>0</v>
      </c>
      <c r="L36" s="77">
        <f t="shared" si="2"/>
        <v>0</v>
      </c>
      <c r="M36" s="79"/>
      <c r="N36" s="80"/>
      <c r="O36" s="32"/>
    </row>
    <row r="37" spans="1:15" ht="55.15" customHeight="1" thickBot="1" x14ac:dyDescent="0.3">
      <c r="A37" s="49" t="s">
        <v>44</v>
      </c>
      <c r="B37" s="69"/>
      <c r="C37" s="81">
        <f t="shared" ref="C37:K37" si="3">SUM(C5:C36)</f>
        <v>4323060</v>
      </c>
      <c r="D37" s="81">
        <f t="shared" si="3"/>
        <v>0</v>
      </c>
      <c r="E37" s="81">
        <f t="shared" si="3"/>
        <v>4607435.42</v>
      </c>
      <c r="F37" s="81">
        <f t="shared" si="3"/>
        <v>0</v>
      </c>
      <c r="G37" s="81">
        <f t="shared" si="3"/>
        <v>4890884.9000000004</v>
      </c>
      <c r="H37" s="81">
        <f t="shared" si="3"/>
        <v>0</v>
      </c>
      <c r="I37" s="81">
        <f t="shared" si="3"/>
        <v>5177289.0999999996</v>
      </c>
      <c r="J37" s="81">
        <f t="shared" si="3"/>
        <v>0</v>
      </c>
      <c r="K37" s="82">
        <f t="shared" si="3"/>
        <v>18998669.420000002</v>
      </c>
      <c r="L37" s="82">
        <f t="shared" ref="L37" si="4">SUM(L5:L35)</f>
        <v>0</v>
      </c>
      <c r="M37" s="114"/>
      <c r="N37" s="115"/>
      <c r="O37" s="32"/>
    </row>
    <row r="38" spans="1:15" ht="55.15" customHeight="1" thickBot="1" x14ac:dyDescent="0.3">
      <c r="A38" s="49" t="s">
        <v>45</v>
      </c>
      <c r="B38" s="49"/>
      <c r="C38" s="64">
        <f>SUM(C37:J37)</f>
        <v>18998669.420000002</v>
      </c>
      <c r="D38" s="64"/>
      <c r="E38" s="64"/>
      <c r="F38" s="64"/>
      <c r="G38" s="64"/>
      <c r="H38" s="64"/>
      <c r="I38" s="64"/>
      <c r="J38" s="64"/>
      <c r="K38" s="64">
        <f>SUM(K37:L37)</f>
        <v>18998669.420000002</v>
      </c>
      <c r="L38" s="64"/>
      <c r="M38" s="114"/>
      <c r="N38" s="115"/>
      <c r="O38" s="32"/>
    </row>
    <row r="39" spans="1:15" ht="25.15" customHeight="1" x14ac:dyDescent="0.25">
      <c r="A39" s="70"/>
      <c r="B39" s="71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72"/>
      <c r="N39" s="53"/>
    </row>
    <row r="40" spans="1:15" ht="25.15" customHeight="1" x14ac:dyDescent="0.25">
      <c r="A40" s="54"/>
      <c r="B40" s="54"/>
      <c r="C40" s="54"/>
      <c r="D40" s="54"/>
      <c r="E40" s="54"/>
      <c r="F40" s="54"/>
      <c r="G40" s="54"/>
      <c r="H40" s="55"/>
    </row>
    <row r="41" spans="1:15" ht="25.15" customHeight="1" x14ac:dyDescent="0.25">
      <c r="A41" s="74"/>
      <c r="B41" s="74"/>
    </row>
    <row r="42" spans="1:15" ht="25.15" customHeight="1" x14ac:dyDescent="0.25">
      <c r="B42" s="27"/>
    </row>
  </sheetData>
  <sheetProtection algorithmName="SHA-512" hashValue="stCfbAqucmmCLuI971jfPp7wsGNbXNJShHf70YfmeMPK31FOqN8yQfHvwys49T0EIn0RjK9h5KVA6V8DhNKblQ==" saltValue="e3yB2sgAbSPlfAGYo+rLNg==" spinCount="100000" sheet="1" pivotTables="0"/>
  <mergeCells count="11">
    <mergeCell ref="M37:N38"/>
    <mergeCell ref="M2:M4"/>
    <mergeCell ref="N2:N4"/>
    <mergeCell ref="N5:N11"/>
    <mergeCell ref="N12:N16"/>
    <mergeCell ref="N33:N35"/>
    <mergeCell ref="N17:N21"/>
    <mergeCell ref="N22:N23"/>
    <mergeCell ref="N24:N26"/>
    <mergeCell ref="N27:N29"/>
    <mergeCell ref="N30:N32"/>
  </mergeCells>
  <pageMargins left="0.23622047244094491" right="0.23622047244094491" top="0.74803149606299213" bottom="0.74803149606299213" header="0.31496062992125984" footer="0.31496062992125984"/>
  <pageSetup paperSize="9" scale="40" orientation="landscape" horizontalDpi="4294967293" verticalDpi="4294967293" r:id="rId1"/>
  <ignoredErrors>
    <ignoredError sqref="K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D9" sqref="D9"/>
    </sheetView>
  </sheetViews>
  <sheetFormatPr defaultRowHeight="15" x14ac:dyDescent="0.25"/>
  <cols>
    <col min="1" max="1" width="27.7109375" customWidth="1"/>
    <col min="2" max="2" width="8.7109375" bestFit="1" customWidth="1"/>
    <col min="3" max="3" width="8" bestFit="1" customWidth="1"/>
    <col min="4" max="4" width="29.140625" customWidth="1"/>
    <col min="5" max="5" width="34.85546875" customWidth="1"/>
    <col min="6" max="6" width="120.28515625" bestFit="1" customWidth="1"/>
  </cols>
  <sheetData>
    <row r="1" spans="1:6" s="3" customFormat="1" ht="26.25" thickBot="1" x14ac:dyDescent="0.3">
      <c r="A1" s="2" t="s">
        <v>40</v>
      </c>
      <c r="B1" s="2" t="s">
        <v>194</v>
      </c>
      <c r="C1" s="2" t="s">
        <v>50</v>
      </c>
      <c r="D1" s="2" t="s">
        <v>152</v>
      </c>
      <c r="E1" s="2" t="s">
        <v>153</v>
      </c>
      <c r="F1" s="2" t="s">
        <v>51</v>
      </c>
    </row>
    <row r="2" spans="1:6" ht="25.15" customHeight="1" thickBot="1" x14ac:dyDescent="0.3">
      <c r="A2" s="1" t="s">
        <v>52</v>
      </c>
      <c r="B2" s="5">
        <v>1</v>
      </c>
      <c r="C2" s="1" t="s">
        <v>10</v>
      </c>
      <c r="D2" s="1" t="s">
        <v>53</v>
      </c>
      <c r="E2" s="1" t="s">
        <v>54</v>
      </c>
      <c r="F2" s="4" t="s">
        <v>162</v>
      </c>
    </row>
    <row r="3" spans="1:6" ht="25.15" customHeight="1" thickBot="1" x14ac:dyDescent="0.3">
      <c r="A3" s="1" t="s">
        <v>52</v>
      </c>
      <c r="B3" s="5">
        <v>1</v>
      </c>
      <c r="C3" s="1" t="s">
        <v>11</v>
      </c>
      <c r="D3" s="1" t="s">
        <v>55</v>
      </c>
      <c r="E3" s="1" t="s">
        <v>56</v>
      </c>
      <c r="F3" s="4" t="s">
        <v>163</v>
      </c>
    </row>
    <row r="4" spans="1:6" ht="25.15" customHeight="1" thickBot="1" x14ac:dyDescent="0.3">
      <c r="A4" s="1" t="s">
        <v>52</v>
      </c>
      <c r="B4" s="5">
        <v>1</v>
      </c>
      <c r="C4" s="1" t="s">
        <v>42</v>
      </c>
      <c r="D4" s="1" t="s">
        <v>57</v>
      </c>
      <c r="E4" s="1" t="s">
        <v>58</v>
      </c>
      <c r="F4" s="4" t="s">
        <v>164</v>
      </c>
    </row>
    <row r="5" spans="1:6" ht="25.15" customHeight="1" thickBot="1" x14ac:dyDescent="0.3">
      <c r="A5" s="1" t="s">
        <v>52</v>
      </c>
      <c r="B5" s="5">
        <v>1</v>
      </c>
      <c r="C5" s="1" t="s">
        <v>12</v>
      </c>
      <c r="D5" s="1" t="s">
        <v>59</v>
      </c>
      <c r="E5" s="1" t="s">
        <v>60</v>
      </c>
      <c r="F5" s="4" t="s">
        <v>165</v>
      </c>
    </row>
    <row r="6" spans="1:6" ht="25.15" customHeight="1" thickBot="1" x14ac:dyDescent="0.3">
      <c r="A6" s="1" t="s">
        <v>52</v>
      </c>
      <c r="B6" s="5">
        <v>1</v>
      </c>
      <c r="C6" s="1" t="s">
        <v>13</v>
      </c>
      <c r="D6" s="1" t="s">
        <v>61</v>
      </c>
      <c r="E6" s="1" t="s">
        <v>62</v>
      </c>
      <c r="F6" s="4" t="s">
        <v>166</v>
      </c>
    </row>
    <row r="7" spans="1:6" ht="25.15" customHeight="1" thickBot="1" x14ac:dyDescent="0.3">
      <c r="A7" s="1" t="s">
        <v>52</v>
      </c>
      <c r="B7" s="5">
        <v>1</v>
      </c>
      <c r="C7" s="1" t="s">
        <v>14</v>
      </c>
      <c r="D7" s="1" t="s">
        <v>63</v>
      </c>
      <c r="E7" s="1" t="s">
        <v>64</v>
      </c>
      <c r="F7" s="4" t="s">
        <v>167</v>
      </c>
    </row>
    <row r="8" spans="1:6" ht="25.15" customHeight="1" thickBot="1" x14ac:dyDescent="0.3">
      <c r="A8" s="1" t="s">
        <v>52</v>
      </c>
      <c r="B8" s="5">
        <v>1</v>
      </c>
      <c r="C8" s="1" t="s">
        <v>15</v>
      </c>
      <c r="D8" s="1" t="s">
        <v>65</v>
      </c>
      <c r="E8" s="1" t="s">
        <v>66</v>
      </c>
      <c r="F8" s="4" t="s">
        <v>168</v>
      </c>
    </row>
    <row r="9" spans="1:6" ht="25.15" customHeight="1" thickBot="1" x14ac:dyDescent="0.3">
      <c r="A9" s="1" t="s">
        <v>67</v>
      </c>
      <c r="B9" s="5">
        <v>2</v>
      </c>
      <c r="C9" s="1" t="s">
        <v>16</v>
      </c>
      <c r="D9" s="1" t="s">
        <v>68</v>
      </c>
      <c r="E9" s="1" t="s">
        <v>69</v>
      </c>
      <c r="F9" s="4" t="s">
        <v>169</v>
      </c>
    </row>
    <row r="10" spans="1:6" ht="25.15" customHeight="1" thickBot="1" x14ac:dyDescent="0.3">
      <c r="A10" s="1" t="s">
        <v>67</v>
      </c>
      <c r="B10" s="5">
        <v>2</v>
      </c>
      <c r="C10" s="1" t="s">
        <v>17</v>
      </c>
      <c r="D10" s="1" t="s">
        <v>70</v>
      </c>
      <c r="E10" s="1" t="s">
        <v>71</v>
      </c>
      <c r="F10" s="4" t="s">
        <v>170</v>
      </c>
    </row>
    <row r="11" spans="1:6" ht="25.15" customHeight="1" thickBot="1" x14ac:dyDescent="0.3">
      <c r="A11" s="1" t="s">
        <v>67</v>
      </c>
      <c r="B11" s="5">
        <v>2</v>
      </c>
      <c r="C11" s="1" t="s">
        <v>18</v>
      </c>
      <c r="D11" s="1" t="s">
        <v>72</v>
      </c>
      <c r="E11" s="1" t="s">
        <v>73</v>
      </c>
      <c r="F11" s="4" t="s">
        <v>171</v>
      </c>
    </row>
    <row r="12" spans="1:6" ht="25.15" customHeight="1" thickBot="1" x14ac:dyDescent="0.3">
      <c r="A12" s="1" t="s">
        <v>67</v>
      </c>
      <c r="B12" s="5">
        <v>2</v>
      </c>
      <c r="C12" s="1" t="s">
        <v>19</v>
      </c>
      <c r="D12" s="1" t="s">
        <v>74</v>
      </c>
      <c r="E12" s="1" t="s">
        <v>75</v>
      </c>
      <c r="F12" s="4" t="s">
        <v>172</v>
      </c>
    </row>
    <row r="13" spans="1:6" ht="25.15" customHeight="1" thickBot="1" x14ac:dyDescent="0.3">
      <c r="A13" s="1" t="s">
        <v>67</v>
      </c>
      <c r="B13" s="5">
        <v>2</v>
      </c>
      <c r="C13" s="1" t="s">
        <v>20</v>
      </c>
      <c r="D13" s="1" t="s">
        <v>76</v>
      </c>
      <c r="E13" s="1" t="s">
        <v>77</v>
      </c>
      <c r="F13" s="4" t="s">
        <v>173</v>
      </c>
    </row>
    <row r="14" spans="1:6" ht="25.15" customHeight="1" thickBot="1" x14ac:dyDescent="0.3">
      <c r="A14" s="1" t="s">
        <v>67</v>
      </c>
      <c r="B14" s="5">
        <v>2</v>
      </c>
      <c r="C14" s="1" t="s">
        <v>78</v>
      </c>
      <c r="D14" s="1" t="s">
        <v>79</v>
      </c>
      <c r="E14" s="1" t="s">
        <v>80</v>
      </c>
      <c r="F14" s="4" t="s">
        <v>174</v>
      </c>
    </row>
    <row r="15" spans="1:6" ht="25.15" customHeight="1" thickBot="1" x14ac:dyDescent="0.3">
      <c r="A15" s="1" t="s">
        <v>81</v>
      </c>
      <c r="B15" s="5">
        <v>3</v>
      </c>
      <c r="C15" s="1" t="s">
        <v>21</v>
      </c>
      <c r="D15" s="1" t="s">
        <v>82</v>
      </c>
      <c r="E15" s="1" t="s">
        <v>83</v>
      </c>
      <c r="F15" s="4" t="s">
        <v>175</v>
      </c>
    </row>
    <row r="16" spans="1:6" ht="25.15" customHeight="1" thickBot="1" x14ac:dyDescent="0.3">
      <c r="A16" s="1" t="s">
        <v>81</v>
      </c>
      <c r="B16" s="5">
        <v>3</v>
      </c>
      <c r="C16" s="1" t="s">
        <v>22</v>
      </c>
      <c r="D16" s="1" t="s">
        <v>84</v>
      </c>
      <c r="E16" s="1" t="s">
        <v>85</v>
      </c>
      <c r="F16" s="4" t="s">
        <v>176</v>
      </c>
    </row>
    <row r="17" spans="1:6" ht="25.15" customHeight="1" thickBot="1" x14ac:dyDescent="0.3">
      <c r="A17" s="1" t="s">
        <v>81</v>
      </c>
      <c r="B17" s="5">
        <v>3</v>
      </c>
      <c r="C17" s="1" t="s">
        <v>23</v>
      </c>
      <c r="D17" s="1" t="s">
        <v>86</v>
      </c>
      <c r="E17" s="1" t="s">
        <v>87</v>
      </c>
      <c r="F17" s="4" t="s">
        <v>177</v>
      </c>
    </row>
    <row r="18" spans="1:6" ht="25.15" customHeight="1" thickBot="1" x14ac:dyDescent="0.3">
      <c r="A18" s="1" t="s">
        <v>81</v>
      </c>
      <c r="B18" s="5">
        <v>3</v>
      </c>
      <c r="C18" s="1" t="s">
        <v>24</v>
      </c>
      <c r="D18" s="1" t="s">
        <v>88</v>
      </c>
      <c r="E18" s="1" t="s">
        <v>89</v>
      </c>
      <c r="F18" s="4" t="s">
        <v>178</v>
      </c>
    </row>
    <row r="19" spans="1:6" ht="25.15" customHeight="1" thickBot="1" x14ac:dyDescent="0.3">
      <c r="A19" s="1" t="s">
        <v>81</v>
      </c>
      <c r="B19" s="5">
        <v>3</v>
      </c>
      <c r="C19" s="1" t="s">
        <v>25</v>
      </c>
      <c r="D19" s="1" t="s">
        <v>90</v>
      </c>
      <c r="E19" s="1" t="s">
        <v>91</v>
      </c>
      <c r="F19" s="4" t="s">
        <v>179</v>
      </c>
    </row>
    <row r="20" spans="1:6" ht="25.15" customHeight="1" thickBot="1" x14ac:dyDescent="0.3">
      <c r="A20" s="1" t="s">
        <v>92</v>
      </c>
      <c r="B20" s="5">
        <v>4</v>
      </c>
      <c r="C20" s="1" t="s">
        <v>26</v>
      </c>
      <c r="D20" s="1" t="s">
        <v>93</v>
      </c>
      <c r="E20" s="1" t="s">
        <v>94</v>
      </c>
      <c r="F20" s="4" t="s">
        <v>180</v>
      </c>
    </row>
    <row r="21" spans="1:6" ht="25.15" customHeight="1" thickBot="1" x14ac:dyDescent="0.3">
      <c r="A21" s="1" t="s">
        <v>92</v>
      </c>
      <c r="B21" s="5">
        <v>4</v>
      </c>
      <c r="C21" s="1" t="s">
        <v>27</v>
      </c>
      <c r="D21" s="1" t="s">
        <v>95</v>
      </c>
      <c r="E21" s="1" t="s">
        <v>96</v>
      </c>
      <c r="F21" s="4" t="s">
        <v>181</v>
      </c>
    </row>
    <row r="22" spans="1:6" ht="25.15" customHeight="1" thickBot="1" x14ac:dyDescent="0.3">
      <c r="A22" s="1" t="s">
        <v>97</v>
      </c>
      <c r="B22" s="5">
        <v>5</v>
      </c>
      <c r="C22" s="1" t="s">
        <v>28</v>
      </c>
      <c r="D22" s="1" t="s">
        <v>98</v>
      </c>
      <c r="E22" s="1" t="s">
        <v>99</v>
      </c>
      <c r="F22" s="4" t="s">
        <v>182</v>
      </c>
    </row>
    <row r="23" spans="1:6" ht="25.15" customHeight="1" thickBot="1" x14ac:dyDescent="0.3">
      <c r="A23" s="1" t="s">
        <v>97</v>
      </c>
      <c r="B23" s="5">
        <v>5</v>
      </c>
      <c r="C23" s="1" t="s">
        <v>29</v>
      </c>
      <c r="D23" s="1" t="s">
        <v>100</v>
      </c>
      <c r="E23" s="1" t="s">
        <v>101</v>
      </c>
      <c r="F23" s="4" t="s">
        <v>183</v>
      </c>
    </row>
    <row r="24" spans="1:6" ht="25.15" customHeight="1" thickBot="1" x14ac:dyDescent="0.3">
      <c r="A24" s="1" t="s">
        <v>97</v>
      </c>
      <c r="B24" s="5">
        <v>5</v>
      </c>
      <c r="C24" s="1" t="s">
        <v>30</v>
      </c>
      <c r="D24" s="1" t="s">
        <v>102</v>
      </c>
      <c r="E24" s="1" t="s">
        <v>103</v>
      </c>
      <c r="F24" s="4" t="s">
        <v>184</v>
      </c>
    </row>
    <row r="25" spans="1:6" ht="25.15" customHeight="1" thickBot="1" x14ac:dyDescent="0.3">
      <c r="A25" s="1" t="s">
        <v>104</v>
      </c>
      <c r="B25" s="5">
        <v>6</v>
      </c>
      <c r="C25" s="1" t="s">
        <v>31</v>
      </c>
      <c r="D25" s="1" t="s">
        <v>105</v>
      </c>
      <c r="E25" s="1" t="s">
        <v>106</v>
      </c>
      <c r="F25" s="4" t="s">
        <v>185</v>
      </c>
    </row>
    <row r="26" spans="1:6" ht="25.15" customHeight="1" thickBot="1" x14ac:dyDescent="0.3">
      <c r="A26" s="1" t="s">
        <v>104</v>
      </c>
      <c r="B26" s="5">
        <v>6</v>
      </c>
      <c r="C26" s="1" t="s">
        <v>32</v>
      </c>
      <c r="D26" s="1" t="s">
        <v>107</v>
      </c>
      <c r="E26" s="1" t="s">
        <v>108</v>
      </c>
      <c r="F26" s="4" t="s">
        <v>186</v>
      </c>
    </row>
    <row r="27" spans="1:6" ht="25.15" customHeight="1" thickBot="1" x14ac:dyDescent="0.3">
      <c r="A27" s="1" t="s">
        <v>104</v>
      </c>
      <c r="B27" s="5">
        <v>6</v>
      </c>
      <c r="C27" s="1" t="s">
        <v>33</v>
      </c>
      <c r="D27" s="1" t="s">
        <v>109</v>
      </c>
      <c r="E27" s="1" t="s">
        <v>110</v>
      </c>
      <c r="F27" s="4" t="s">
        <v>187</v>
      </c>
    </row>
    <row r="28" spans="1:6" ht="25.15" customHeight="1" thickBot="1" x14ac:dyDescent="0.3">
      <c r="A28" s="1" t="s">
        <v>111</v>
      </c>
      <c r="B28" s="5">
        <v>7</v>
      </c>
      <c r="C28" s="1" t="s">
        <v>34</v>
      </c>
      <c r="D28" s="1" t="s">
        <v>112</v>
      </c>
      <c r="E28" s="1" t="s">
        <v>113</v>
      </c>
      <c r="F28" s="4" t="s">
        <v>188</v>
      </c>
    </row>
    <row r="29" spans="1:6" ht="25.15" customHeight="1" thickBot="1" x14ac:dyDescent="0.3">
      <c r="A29" s="1" t="s">
        <v>111</v>
      </c>
      <c r="B29" s="5">
        <v>7</v>
      </c>
      <c r="C29" s="1" t="s">
        <v>35</v>
      </c>
      <c r="D29" s="1" t="s">
        <v>114</v>
      </c>
      <c r="E29" s="1" t="s">
        <v>115</v>
      </c>
      <c r="F29" s="4" t="s">
        <v>189</v>
      </c>
    </row>
    <row r="30" spans="1:6" ht="25.15" customHeight="1" thickBot="1" x14ac:dyDescent="0.3">
      <c r="A30" s="1" t="s">
        <v>111</v>
      </c>
      <c r="B30" s="5">
        <v>7</v>
      </c>
      <c r="C30" s="1" t="s">
        <v>36</v>
      </c>
      <c r="D30" s="1" t="s">
        <v>116</v>
      </c>
      <c r="E30" s="1" t="s">
        <v>117</v>
      </c>
      <c r="F30" s="4" t="s">
        <v>190</v>
      </c>
    </row>
    <row r="31" spans="1:6" ht="25.15" customHeight="1" thickBot="1" x14ac:dyDescent="0.3">
      <c r="A31" s="1" t="s">
        <v>118</v>
      </c>
      <c r="B31" s="5">
        <v>8</v>
      </c>
      <c r="C31" s="1" t="s">
        <v>37</v>
      </c>
      <c r="D31" s="1" t="s">
        <v>119</v>
      </c>
      <c r="E31" s="1" t="s">
        <v>120</v>
      </c>
      <c r="F31" s="4" t="s">
        <v>191</v>
      </c>
    </row>
    <row r="32" spans="1:6" ht="25.15" customHeight="1" thickBot="1" x14ac:dyDescent="0.3">
      <c r="A32" s="1" t="s">
        <v>118</v>
      </c>
      <c r="B32" s="5">
        <v>8</v>
      </c>
      <c r="C32" s="1" t="s">
        <v>38</v>
      </c>
      <c r="D32" s="1" t="s">
        <v>121</v>
      </c>
      <c r="E32" s="1" t="s">
        <v>122</v>
      </c>
      <c r="F32" s="4" t="s">
        <v>192</v>
      </c>
    </row>
    <row r="33" spans="1:6" ht="25.15" customHeight="1" thickBot="1" x14ac:dyDescent="0.3">
      <c r="A33" s="1" t="s">
        <v>118</v>
      </c>
      <c r="B33" s="5">
        <v>8</v>
      </c>
      <c r="C33" s="1" t="s">
        <v>39</v>
      </c>
      <c r="D33" s="1" t="s">
        <v>123</v>
      </c>
      <c r="E33" s="1" t="s">
        <v>124</v>
      </c>
      <c r="F33" s="4" t="s">
        <v>193</v>
      </c>
    </row>
  </sheetData>
  <pageMargins left="0.511811024" right="0.511811024" top="0.78740157499999996" bottom="0.78740157499999996" header="0.31496062000000002" footer="0.31496062000000002"/>
  <pageSetup paperSize="9" orientation="portrait" verticalDpi="5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G6" sqref="G6"/>
    </sheetView>
  </sheetViews>
  <sheetFormatPr defaultRowHeight="15" x14ac:dyDescent="0.25"/>
  <cols>
    <col min="1" max="1" width="34" bestFit="1" customWidth="1"/>
    <col min="3" max="3" width="13.5703125" bestFit="1" customWidth="1"/>
    <col min="5" max="5" width="12.7109375" bestFit="1" customWidth="1"/>
    <col min="6" max="6" width="29.7109375" bestFit="1" customWidth="1"/>
    <col min="7" max="7" width="14.28515625" customWidth="1"/>
  </cols>
  <sheetData>
    <row r="1" spans="1:7" x14ac:dyDescent="0.25">
      <c r="A1" t="s">
        <v>53</v>
      </c>
      <c r="B1" t="s">
        <v>203</v>
      </c>
      <c r="C1" t="s">
        <v>137</v>
      </c>
      <c r="D1" t="s">
        <v>138</v>
      </c>
      <c r="E1" t="s">
        <v>149</v>
      </c>
      <c r="F1" t="s">
        <v>131</v>
      </c>
      <c r="G1" t="s">
        <v>195</v>
      </c>
    </row>
    <row r="2" spans="1:7" x14ac:dyDescent="0.25">
      <c r="A2" t="s">
        <v>55</v>
      </c>
      <c r="B2" t="s">
        <v>201</v>
      </c>
      <c r="C2" t="s">
        <v>139</v>
      </c>
      <c r="D2" t="s">
        <v>140</v>
      </c>
      <c r="E2" t="s">
        <v>143</v>
      </c>
      <c r="F2" t="s">
        <v>132</v>
      </c>
      <c r="G2" t="s">
        <v>196</v>
      </c>
    </row>
    <row r="3" spans="1:7" x14ac:dyDescent="0.25">
      <c r="A3" t="s">
        <v>57</v>
      </c>
      <c r="B3" t="s">
        <v>202</v>
      </c>
      <c r="C3" t="s">
        <v>141</v>
      </c>
      <c r="E3" t="s">
        <v>145</v>
      </c>
      <c r="F3" t="s">
        <v>154</v>
      </c>
      <c r="G3" t="s">
        <v>145</v>
      </c>
    </row>
    <row r="4" spans="1:7" ht="14.45" x14ac:dyDescent="0.3">
      <c r="A4" t="s">
        <v>59</v>
      </c>
      <c r="C4" t="s">
        <v>142</v>
      </c>
      <c r="E4" t="s">
        <v>146</v>
      </c>
      <c r="G4" t="s">
        <v>205</v>
      </c>
    </row>
    <row r="5" spans="1:7" ht="14.45" x14ac:dyDescent="0.3">
      <c r="A5" t="s">
        <v>61</v>
      </c>
      <c r="E5" t="s">
        <v>147</v>
      </c>
    </row>
    <row r="6" spans="1:7" x14ac:dyDescent="0.25">
      <c r="A6" t="s">
        <v>63</v>
      </c>
      <c r="E6" t="s">
        <v>148</v>
      </c>
    </row>
    <row r="7" spans="1:7" x14ac:dyDescent="0.25">
      <c r="A7" t="s">
        <v>65</v>
      </c>
      <c r="E7" t="s">
        <v>144</v>
      </c>
    </row>
    <row r="8" spans="1:7" x14ac:dyDescent="0.25">
      <c r="A8" t="s">
        <v>68</v>
      </c>
      <c r="E8" t="s">
        <v>198</v>
      </c>
    </row>
    <row r="9" spans="1:7" x14ac:dyDescent="0.25">
      <c r="A9" t="s">
        <v>70</v>
      </c>
      <c r="E9" t="s">
        <v>199</v>
      </c>
    </row>
    <row r="10" spans="1:7" x14ac:dyDescent="0.25">
      <c r="A10" t="s">
        <v>72</v>
      </c>
    </row>
    <row r="11" spans="1:7" ht="14.45" x14ac:dyDescent="0.3">
      <c r="A11" t="s">
        <v>74</v>
      </c>
    </row>
    <row r="12" spans="1:7" x14ac:dyDescent="0.25">
      <c r="A12" t="s">
        <v>76</v>
      </c>
    </row>
    <row r="13" spans="1:7" ht="14.45" x14ac:dyDescent="0.3">
      <c r="A13" t="s">
        <v>79</v>
      </c>
    </row>
    <row r="14" spans="1:7" ht="14.45" x14ac:dyDescent="0.3">
      <c r="A14" t="s">
        <v>82</v>
      </c>
    </row>
    <row r="15" spans="1:7" x14ac:dyDescent="0.25">
      <c r="A15" t="s">
        <v>84</v>
      </c>
    </row>
    <row r="16" spans="1:7" ht="14.45" x14ac:dyDescent="0.3">
      <c r="A16" t="s">
        <v>86</v>
      </c>
    </row>
    <row r="17" spans="1:1" x14ac:dyDescent="0.25">
      <c r="A17" t="s">
        <v>88</v>
      </c>
    </row>
    <row r="18" spans="1:1" x14ac:dyDescent="0.25">
      <c r="A18" t="s">
        <v>90</v>
      </c>
    </row>
    <row r="19" spans="1:1" x14ac:dyDescent="0.25">
      <c r="A19" t="s">
        <v>93</v>
      </c>
    </row>
    <row r="20" spans="1:1" ht="14.45" x14ac:dyDescent="0.3">
      <c r="A20" t="s">
        <v>95</v>
      </c>
    </row>
    <row r="21" spans="1:1" ht="14.45" x14ac:dyDescent="0.3">
      <c r="A21" t="s">
        <v>98</v>
      </c>
    </row>
    <row r="22" spans="1:1" ht="14.45" x14ac:dyDescent="0.3">
      <c r="A22" t="s">
        <v>100</v>
      </c>
    </row>
    <row r="23" spans="1:1" ht="14.45" x14ac:dyDescent="0.3">
      <c r="A23" t="s">
        <v>102</v>
      </c>
    </row>
    <row r="24" spans="1:1" x14ac:dyDescent="0.25">
      <c r="A24" t="s">
        <v>105</v>
      </c>
    </row>
    <row r="25" spans="1:1" x14ac:dyDescent="0.25">
      <c r="A25" t="s">
        <v>107</v>
      </c>
    </row>
    <row r="26" spans="1:1" ht="14.45" x14ac:dyDescent="0.3">
      <c r="A26" t="s">
        <v>136</v>
      </c>
    </row>
    <row r="27" spans="1:1" x14ac:dyDescent="0.25">
      <c r="A27" t="s">
        <v>112</v>
      </c>
    </row>
    <row r="28" spans="1:1" x14ac:dyDescent="0.25">
      <c r="A28" t="s">
        <v>114</v>
      </c>
    </row>
    <row r="29" spans="1:1" x14ac:dyDescent="0.25">
      <c r="A29" t="s">
        <v>116</v>
      </c>
    </row>
    <row r="30" spans="1:1" x14ac:dyDescent="0.25">
      <c r="A30" t="s">
        <v>119</v>
      </c>
    </row>
    <row r="31" spans="1:1" x14ac:dyDescent="0.25">
      <c r="A31" t="s">
        <v>121</v>
      </c>
    </row>
    <row r="32" spans="1:1" x14ac:dyDescent="0.25">
      <c r="A32" t="s">
        <v>123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PA</vt:lpstr>
      <vt:lpstr>PI Fehidro</vt:lpstr>
      <vt:lpstr>PI Geral</vt:lpstr>
      <vt:lpstr>PDCs Del CRH 190</vt:lpstr>
      <vt:lpstr>Operacional</vt:lpstr>
      <vt:lpstr>PA!Area_de_impressao</vt:lpstr>
      <vt:lpstr>'PI Fehidro'!Area_de_impressao</vt:lpstr>
      <vt:lpstr>'PI Geral'!Area_de_impressao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Nilceia Franchi</dc:creator>
  <cp:lastModifiedBy>Graziela Gomes Silveira Scardovelli</cp:lastModifiedBy>
  <cp:lastPrinted>2019-10-16T14:56:02Z</cp:lastPrinted>
  <dcterms:created xsi:type="dcterms:W3CDTF">2013-08-15T20:01:52Z</dcterms:created>
  <dcterms:modified xsi:type="dcterms:W3CDTF">2020-02-14T19:46:40Z</dcterms:modified>
</cp:coreProperties>
</file>